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heckCompatibility="1"/>
  <mc:AlternateContent xmlns:mc="http://schemas.openxmlformats.org/markup-compatibility/2006">
    <mc:Choice Requires="x15">
      <x15ac:absPath xmlns:x15ac="http://schemas.microsoft.com/office/spreadsheetml/2010/11/ac" url="D:\Data\Documents\sonia\UnctadOrg\_Events\20211206-13_IFFsInterregionalWs\"/>
    </mc:Choice>
  </mc:AlternateContent>
  <xr:revisionPtr revIDLastSave="0" documentId="8_{46422303-E262-4B29-BAA0-CDC1FE01622D}" xr6:coauthVersionLast="47" xr6:coauthVersionMax="47" xr10:uidLastSave="{00000000-0000-0000-0000-000000000000}"/>
  <bookViews>
    <workbookView xWindow="-120" yWindow="-120" windowWidth="29040" windowHeight="15990" firstSheet="5" activeTab="15" xr2:uid="{00000000-000D-0000-FFFF-FFFF00000000}"/>
  </bookViews>
  <sheets>
    <sheet name="DB exemple" sheetId="2" r:id="rId1"/>
    <sheet name="DB descriptive" sheetId="3" r:id="rId2"/>
    <sheet name="Figure1" sheetId="16" r:id="rId3"/>
    <sheet name="Figure2" sheetId="15" r:id="rId4"/>
    <sheet name="DB PS indicators" sheetId="6" r:id="rId5"/>
    <sheet name="Outmatch" sheetId="7" r:id="rId6"/>
    <sheet name="Proxy" sheetId="5" r:id="rId7"/>
    <sheet name="DB ROC indicators" sheetId="8" r:id="rId8"/>
    <sheet name="Factor" sheetId="10" r:id="rId9"/>
    <sheet name="Logit" sheetId="9" r:id="rId10"/>
    <sheet name="AUCs" sheetId="11" r:id="rId11"/>
    <sheet name="Coeffs and thresholds" sheetId="14" r:id="rId12"/>
    <sheet name="Fitting" sheetId="12" r:id="rId13"/>
    <sheet name="Results" sheetId="17" r:id="rId14"/>
    <sheet name="Countries" sheetId="13" r:id="rId15"/>
    <sheet name="Descriptives" sheetId="18" r:id="rId16"/>
  </sheets>
  <externalReferences>
    <externalReference r:id="rId17"/>
  </externalReferences>
  <definedNames>
    <definedName name="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8" l="1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6" i="18"/>
  <c r="M5" i="18"/>
  <c r="M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4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4" i="18"/>
  <c r="H7" i="17" l="1"/>
  <c r="H13" i="17"/>
  <c r="H15" i="17"/>
  <c r="H19" i="17"/>
  <c r="H23" i="17"/>
  <c r="E4" i="17"/>
  <c r="G4" i="17" s="1"/>
  <c r="E5" i="17"/>
  <c r="G5" i="17" s="1"/>
  <c r="E6" i="17"/>
  <c r="G6" i="17" s="1"/>
  <c r="E7" i="17"/>
  <c r="G7" i="17" s="1"/>
  <c r="E8" i="17"/>
  <c r="G8" i="17" s="1"/>
  <c r="E9" i="17"/>
  <c r="G9" i="17" s="1"/>
  <c r="E10" i="17"/>
  <c r="G10" i="17" s="1"/>
  <c r="E11" i="17"/>
  <c r="G11" i="17" s="1"/>
  <c r="E12" i="17"/>
  <c r="G12" i="17" s="1"/>
  <c r="E13" i="17"/>
  <c r="G13" i="17" s="1"/>
  <c r="E14" i="17"/>
  <c r="G14" i="17" s="1"/>
  <c r="E15" i="17"/>
  <c r="G15" i="17" s="1"/>
  <c r="E16" i="17"/>
  <c r="G16" i="17" s="1"/>
  <c r="E17" i="17"/>
  <c r="G17" i="17" s="1"/>
  <c r="E18" i="17"/>
  <c r="G18" i="17" s="1"/>
  <c r="E19" i="17"/>
  <c r="G19" i="17" s="1"/>
  <c r="E20" i="17"/>
  <c r="G20" i="17" s="1"/>
  <c r="E21" i="17"/>
  <c r="G21" i="17" s="1"/>
  <c r="E22" i="17"/>
  <c r="G22" i="17" s="1"/>
  <c r="E23" i="17"/>
  <c r="G23" i="17" s="1"/>
  <c r="E24" i="17"/>
  <c r="G24" i="17" s="1"/>
  <c r="E25" i="17"/>
  <c r="G25" i="17" s="1"/>
  <c r="E26" i="17"/>
  <c r="G26" i="17" s="1"/>
  <c r="E3" i="17"/>
  <c r="G3" i="17" s="1"/>
  <c r="F27" i="17"/>
  <c r="C26" i="17"/>
  <c r="H26" i="17" s="1"/>
  <c r="C25" i="17"/>
  <c r="D25" i="17" s="1"/>
  <c r="C24" i="17"/>
  <c r="H24" i="17" s="1"/>
  <c r="C23" i="17"/>
  <c r="C22" i="17"/>
  <c r="H22" i="17" s="1"/>
  <c r="C21" i="17"/>
  <c r="C20" i="17"/>
  <c r="H20" i="17" s="1"/>
  <c r="C19" i="17"/>
  <c r="C18" i="17"/>
  <c r="H18" i="17" s="1"/>
  <c r="C17" i="17"/>
  <c r="D17" i="17" s="1"/>
  <c r="C16" i="17"/>
  <c r="H16" i="17" s="1"/>
  <c r="C15" i="17"/>
  <c r="C14" i="17"/>
  <c r="H14" i="17" s="1"/>
  <c r="C13" i="17"/>
  <c r="C12" i="17"/>
  <c r="H12" i="17" s="1"/>
  <c r="C11" i="17"/>
  <c r="H11" i="17" s="1"/>
  <c r="C10" i="17"/>
  <c r="H10" i="17" s="1"/>
  <c r="C9" i="17"/>
  <c r="D9" i="17" s="1"/>
  <c r="C8" i="17"/>
  <c r="H8" i="17" s="1"/>
  <c r="C7" i="17"/>
  <c r="C6" i="17"/>
  <c r="H6" i="17" s="1"/>
  <c r="C5" i="17"/>
  <c r="C4" i="17"/>
  <c r="H4" i="17" s="1"/>
  <c r="C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3" i="17"/>
  <c r="C26" i="16"/>
  <c r="D26" i="16"/>
  <c r="E26" i="16"/>
  <c r="H26" i="16" s="1"/>
  <c r="B26" i="16"/>
  <c r="G3" i="16"/>
  <c r="H3" i="16"/>
  <c r="G4" i="16"/>
  <c r="H4" i="16"/>
  <c r="I4" i="16" s="1"/>
  <c r="G5" i="16"/>
  <c r="H5" i="16"/>
  <c r="G6" i="16"/>
  <c r="H6" i="16"/>
  <c r="G7" i="16"/>
  <c r="H7" i="16"/>
  <c r="G8" i="16"/>
  <c r="H8" i="16"/>
  <c r="I8" i="16" s="1"/>
  <c r="G9" i="16"/>
  <c r="H9" i="16"/>
  <c r="G10" i="16"/>
  <c r="H10" i="16"/>
  <c r="G11" i="16"/>
  <c r="H11" i="16"/>
  <c r="G12" i="16"/>
  <c r="H12" i="16"/>
  <c r="I12" i="16" s="1"/>
  <c r="G13" i="16"/>
  <c r="H13" i="16"/>
  <c r="G14" i="16"/>
  <c r="H14" i="16"/>
  <c r="G15" i="16"/>
  <c r="I15" i="16" s="1"/>
  <c r="H15" i="16"/>
  <c r="G16" i="16"/>
  <c r="H16" i="16"/>
  <c r="I16" i="16" s="1"/>
  <c r="G17" i="16"/>
  <c r="H17" i="16"/>
  <c r="G18" i="16"/>
  <c r="H18" i="16"/>
  <c r="G19" i="16"/>
  <c r="I19" i="16" s="1"/>
  <c r="H19" i="16"/>
  <c r="G20" i="16"/>
  <c r="H20" i="16"/>
  <c r="I20" i="16" s="1"/>
  <c r="G21" i="16"/>
  <c r="H21" i="16"/>
  <c r="G22" i="16"/>
  <c r="H22" i="16"/>
  <c r="G23" i="16"/>
  <c r="I23" i="16" s="1"/>
  <c r="H23" i="16"/>
  <c r="G24" i="16"/>
  <c r="H24" i="16"/>
  <c r="I24" i="16" s="1"/>
  <c r="G25" i="16"/>
  <c r="H25" i="16"/>
  <c r="H2" i="16"/>
  <c r="G2" i="16"/>
  <c r="D6" i="15"/>
  <c r="E6" i="15"/>
  <c r="F6" i="15"/>
  <c r="G6" i="15"/>
  <c r="H6" i="15"/>
  <c r="C6" i="15"/>
  <c r="I5" i="16" l="1"/>
  <c r="I21" i="16"/>
  <c r="I9" i="16"/>
  <c r="H17" i="17"/>
  <c r="D3" i="17"/>
  <c r="D19" i="17"/>
  <c r="H3" i="17"/>
  <c r="I17" i="16"/>
  <c r="I13" i="16"/>
  <c r="B27" i="17"/>
  <c r="D11" i="17"/>
  <c r="I11" i="16"/>
  <c r="I7" i="16"/>
  <c r="I3" i="16"/>
  <c r="D5" i="17"/>
  <c r="D13" i="17"/>
  <c r="D21" i="17"/>
  <c r="H25" i="17"/>
  <c r="H9" i="17"/>
  <c r="I25" i="16"/>
  <c r="I2" i="16"/>
  <c r="I22" i="16"/>
  <c r="I18" i="16"/>
  <c r="I14" i="16"/>
  <c r="I10" i="16"/>
  <c r="I6" i="16"/>
  <c r="D7" i="17"/>
  <c r="D15" i="17"/>
  <c r="D23" i="17"/>
  <c r="H21" i="17"/>
  <c r="H5" i="17"/>
  <c r="E27" i="17"/>
  <c r="G27" i="17" s="1"/>
  <c r="D4" i="17"/>
  <c r="D6" i="17"/>
  <c r="D8" i="17"/>
  <c r="D10" i="17"/>
  <c r="D12" i="17"/>
  <c r="D14" i="17"/>
  <c r="D16" i="17"/>
  <c r="D18" i="17"/>
  <c r="D20" i="17"/>
  <c r="D22" i="17"/>
  <c r="D24" i="17"/>
  <c r="D26" i="17"/>
  <c r="C27" i="17"/>
  <c r="G26" i="16"/>
  <c r="I26" i="16" s="1"/>
  <c r="G4" i="12"/>
  <c r="H4" i="12"/>
  <c r="I4" i="12"/>
  <c r="J4" i="12"/>
  <c r="G5" i="12"/>
  <c r="H5" i="12"/>
  <c r="I5" i="12"/>
  <c r="J5" i="12"/>
  <c r="G6" i="12"/>
  <c r="H6" i="12"/>
  <c r="I6" i="12"/>
  <c r="J6" i="12"/>
  <c r="G7" i="12"/>
  <c r="H7" i="12"/>
  <c r="I7" i="12"/>
  <c r="J7" i="12"/>
  <c r="G8" i="12"/>
  <c r="H8" i="12"/>
  <c r="I8" i="12"/>
  <c r="J8" i="12"/>
  <c r="G9" i="12"/>
  <c r="H9" i="12"/>
  <c r="I9" i="12"/>
  <c r="J9" i="12"/>
  <c r="G10" i="12"/>
  <c r="H10" i="12"/>
  <c r="I10" i="12"/>
  <c r="J10" i="12"/>
  <c r="G11" i="12"/>
  <c r="H11" i="12"/>
  <c r="I11" i="12"/>
  <c r="J11" i="12"/>
  <c r="G12" i="12"/>
  <c r="H12" i="12"/>
  <c r="I12" i="12"/>
  <c r="J12" i="12"/>
  <c r="G13" i="12"/>
  <c r="H13" i="12"/>
  <c r="I13" i="12"/>
  <c r="J13" i="12"/>
  <c r="G14" i="12"/>
  <c r="H14" i="12"/>
  <c r="I14" i="12"/>
  <c r="J14" i="12"/>
  <c r="G15" i="12"/>
  <c r="H15" i="12"/>
  <c r="I15" i="12"/>
  <c r="J15" i="12"/>
  <c r="G16" i="12"/>
  <c r="H16" i="12"/>
  <c r="I16" i="12"/>
  <c r="J16" i="12"/>
  <c r="G17" i="12"/>
  <c r="H17" i="12"/>
  <c r="I17" i="12"/>
  <c r="J17" i="12"/>
  <c r="G18" i="12"/>
  <c r="H18" i="12"/>
  <c r="I18" i="12"/>
  <c r="J18" i="12"/>
  <c r="G19" i="12"/>
  <c r="H19" i="12"/>
  <c r="I19" i="12"/>
  <c r="J19" i="12"/>
  <c r="G20" i="12"/>
  <c r="H20" i="12"/>
  <c r="I20" i="12"/>
  <c r="J20" i="12"/>
  <c r="G21" i="12"/>
  <c r="H21" i="12"/>
  <c r="I21" i="12"/>
  <c r="J21" i="12"/>
  <c r="G22" i="12"/>
  <c r="H22" i="12"/>
  <c r="I22" i="12"/>
  <c r="J22" i="12"/>
  <c r="G23" i="12"/>
  <c r="H23" i="12"/>
  <c r="I23" i="12"/>
  <c r="J23" i="12"/>
  <c r="G24" i="12"/>
  <c r="H24" i="12"/>
  <c r="I24" i="12"/>
  <c r="J24" i="12"/>
  <c r="G25" i="12"/>
  <c r="H25" i="12"/>
  <c r="I25" i="12"/>
  <c r="J25" i="12"/>
  <c r="G26" i="12"/>
  <c r="H26" i="12"/>
  <c r="I26" i="12"/>
  <c r="J26" i="12"/>
  <c r="H3" i="12"/>
  <c r="I3" i="12"/>
  <c r="J3" i="12"/>
  <c r="G3" i="12"/>
  <c r="C118" i="13"/>
  <c r="B118" i="13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3" i="12"/>
  <c r="C27" i="12"/>
  <c r="H27" i="12" s="1"/>
  <c r="D27" i="12"/>
  <c r="I27" i="12" s="1"/>
  <c r="E27" i="12"/>
  <c r="J27" i="12" s="1"/>
  <c r="F27" i="12"/>
  <c r="L27" i="12"/>
  <c r="B27" i="12"/>
  <c r="G27" i="12" s="1"/>
  <c r="M27" i="12" l="1"/>
  <c r="D27" i="17"/>
  <c r="H27" i="17"/>
  <c r="K27" i="12"/>
  <c r="C27" i="5"/>
  <c r="B27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3" i="5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M4" i="3"/>
  <c r="N4" i="3"/>
  <c r="M5" i="3"/>
  <c r="N5" i="3"/>
  <c r="M6" i="3"/>
  <c r="N6" i="3"/>
  <c r="M7" i="3"/>
  <c r="N7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N53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4" i="3"/>
  <c r="G53" i="3"/>
  <c r="H53" i="3"/>
  <c r="M53" i="3" s="1"/>
  <c r="I53" i="3"/>
  <c r="I52" i="3"/>
  <c r="I54" i="3" s="1"/>
  <c r="H52" i="3"/>
  <c r="M52" i="3" s="1"/>
  <c r="G52" i="3"/>
  <c r="N52" i="3" s="1"/>
  <c r="E52" i="3"/>
  <c r="E54" i="3" s="1"/>
  <c r="E53" i="3"/>
  <c r="D53" i="3"/>
  <c r="L53" i="3" s="1"/>
  <c r="D52" i="3"/>
  <c r="L52" i="3" s="1"/>
  <c r="F52" i="3"/>
  <c r="J52" i="3" s="1"/>
  <c r="F53" i="3"/>
  <c r="C53" i="3"/>
  <c r="C52" i="3"/>
  <c r="C54" i="3" s="1"/>
  <c r="J6" i="3"/>
  <c r="L6" i="3"/>
  <c r="J7" i="3"/>
  <c r="L7" i="3"/>
  <c r="J8" i="3"/>
  <c r="L8" i="3"/>
  <c r="J9" i="3"/>
  <c r="L9" i="3"/>
  <c r="J10" i="3"/>
  <c r="L10" i="3"/>
  <c r="J11" i="3"/>
  <c r="L11" i="3"/>
  <c r="J12" i="3"/>
  <c r="L12" i="3"/>
  <c r="J13" i="3"/>
  <c r="L13" i="3"/>
  <c r="J14" i="3"/>
  <c r="L14" i="3"/>
  <c r="J15" i="3"/>
  <c r="L15" i="3"/>
  <c r="J16" i="3"/>
  <c r="L16" i="3"/>
  <c r="J17" i="3"/>
  <c r="L17" i="3"/>
  <c r="J18" i="3"/>
  <c r="L18" i="3"/>
  <c r="J19" i="3"/>
  <c r="L19" i="3"/>
  <c r="J20" i="3"/>
  <c r="L20" i="3"/>
  <c r="J21" i="3"/>
  <c r="L21" i="3"/>
  <c r="J22" i="3"/>
  <c r="L22" i="3"/>
  <c r="J23" i="3"/>
  <c r="L23" i="3"/>
  <c r="J24" i="3"/>
  <c r="L24" i="3"/>
  <c r="J25" i="3"/>
  <c r="L25" i="3"/>
  <c r="J26" i="3"/>
  <c r="L26" i="3"/>
  <c r="J27" i="3"/>
  <c r="L27" i="3"/>
  <c r="J28" i="3"/>
  <c r="L28" i="3"/>
  <c r="J29" i="3"/>
  <c r="L29" i="3"/>
  <c r="J30" i="3"/>
  <c r="L30" i="3"/>
  <c r="J31" i="3"/>
  <c r="L31" i="3"/>
  <c r="J32" i="3"/>
  <c r="L32" i="3"/>
  <c r="J33" i="3"/>
  <c r="L33" i="3"/>
  <c r="J34" i="3"/>
  <c r="L34" i="3"/>
  <c r="J35" i="3"/>
  <c r="L35" i="3"/>
  <c r="J36" i="3"/>
  <c r="L36" i="3"/>
  <c r="J37" i="3"/>
  <c r="L37" i="3"/>
  <c r="J38" i="3"/>
  <c r="L38" i="3"/>
  <c r="J39" i="3"/>
  <c r="L39" i="3"/>
  <c r="J40" i="3"/>
  <c r="L40" i="3"/>
  <c r="J41" i="3"/>
  <c r="L41" i="3"/>
  <c r="J42" i="3"/>
  <c r="L42" i="3"/>
  <c r="J43" i="3"/>
  <c r="L43" i="3"/>
  <c r="J44" i="3"/>
  <c r="L44" i="3"/>
  <c r="J45" i="3"/>
  <c r="L45" i="3"/>
  <c r="J46" i="3"/>
  <c r="L46" i="3"/>
  <c r="J47" i="3"/>
  <c r="L47" i="3"/>
  <c r="J48" i="3"/>
  <c r="L48" i="3"/>
  <c r="J49" i="3"/>
  <c r="L49" i="3"/>
  <c r="J50" i="3"/>
  <c r="L50" i="3"/>
  <c r="J51" i="3"/>
  <c r="L51" i="3"/>
  <c r="J5" i="3"/>
  <c r="L5" i="3"/>
  <c r="L4" i="3"/>
  <c r="J4" i="3"/>
  <c r="O21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2" i="2"/>
  <c r="O23" i="2"/>
  <c r="O24" i="2"/>
  <c r="O25" i="2"/>
  <c r="O26" i="2"/>
  <c r="O27" i="2"/>
  <c r="O3" i="2"/>
  <c r="H54" i="3" l="1"/>
  <c r="M54" i="3" s="1"/>
  <c r="G54" i="3"/>
  <c r="N54" i="3" s="1"/>
  <c r="D54" i="3"/>
  <c r="L54" i="3" s="1"/>
  <c r="K53" i="3"/>
  <c r="K52" i="3"/>
  <c r="F54" i="3"/>
  <c r="J53" i="3"/>
  <c r="J54" i="3" l="1"/>
  <c r="K54" i="3"/>
</calcChain>
</file>

<file path=xl/sharedStrings.xml><?xml version="1.0" encoding="utf-8"?>
<sst xmlns="http://schemas.openxmlformats.org/spreadsheetml/2006/main" count="1086" uniqueCount="316">
  <si>
    <t>v1</t>
  </si>
  <si>
    <t>v2</t>
  </si>
  <si>
    <t>v3</t>
  </si>
  <si>
    <t>v4</t>
  </si>
  <si>
    <t>v5</t>
  </si>
  <si>
    <t>v6</t>
  </si>
  <si>
    <t>v7</t>
  </si>
  <si>
    <t>vv</t>
  </si>
  <si>
    <t>IT</t>
  </si>
  <si>
    <t>MULES</t>
  </si>
  <si>
    <t>MULIT</t>
  </si>
  <si>
    <t>ID</t>
  </si>
  <si>
    <t>NACE</t>
  </si>
  <si>
    <t>Costs for royalties</t>
  </si>
  <si>
    <t>Unit ID</t>
  </si>
  <si>
    <t>Workers</t>
  </si>
  <si>
    <t>Type of group</t>
  </si>
  <si>
    <t>Nationality of headquarter</t>
  </si>
  <si>
    <t>Nationality of units</t>
  </si>
  <si>
    <t>EBIT</t>
  </si>
  <si>
    <t>xxx</t>
  </si>
  <si>
    <t>zzz</t>
  </si>
  <si>
    <t>kk291</t>
  </si>
  <si>
    <t>kk220</t>
  </si>
  <si>
    <t>kk292</t>
  </si>
  <si>
    <t>kk215</t>
  </si>
  <si>
    <t>kk230</t>
  </si>
  <si>
    <t>kk219</t>
  </si>
  <si>
    <t>kk101</t>
  </si>
  <si>
    <t>kk212</t>
  </si>
  <si>
    <t>Value added</t>
  </si>
  <si>
    <t>Turn-over</t>
  </si>
  <si>
    <t>Salaries</t>
  </si>
  <si>
    <t>Intermediate costs</t>
  </si>
  <si>
    <t>Costs for goods</t>
  </si>
  <si>
    <t>Costs for services</t>
  </si>
  <si>
    <t>Costs for R&amp;D</t>
  </si>
  <si>
    <t>Costs from sub-contracting</t>
  </si>
  <si>
    <t>Revenues from sub-contracting</t>
  </si>
  <si>
    <t>Size class</t>
  </si>
  <si>
    <t>.</t>
  </si>
  <si>
    <t>Value of imports</t>
  </si>
  <si>
    <t>Value of exports</t>
  </si>
  <si>
    <t>Group ID</t>
  </si>
  <si>
    <t>Mining and quarrying</t>
  </si>
  <si>
    <t>Food and beverage</t>
  </si>
  <si>
    <t>Textile</t>
  </si>
  <si>
    <t>Wearing apparel</t>
  </si>
  <si>
    <t>Leather</t>
  </si>
  <si>
    <t>Wood, Paper and print</t>
  </si>
  <si>
    <t>Chemical and pharmaceutics</t>
  </si>
  <si>
    <t>Rubber and plastic</t>
  </si>
  <si>
    <t>Non-metallic minerals</t>
  </si>
  <si>
    <t>Metals</t>
  </si>
  <si>
    <t>Electronics</t>
  </si>
  <si>
    <t>Machinery</t>
  </si>
  <si>
    <t>Automotive</t>
  </si>
  <si>
    <t>Other manufacturing and repair</t>
  </si>
  <si>
    <t>Energy, water and waste</t>
  </si>
  <si>
    <t>Construction</t>
  </si>
  <si>
    <t>Wholesale and retail trade</t>
  </si>
  <si>
    <t>Transportation and logistics</t>
  </si>
  <si>
    <t>Hotel and restaurants</t>
  </si>
  <si>
    <t>Telecommunications</t>
  </si>
  <si>
    <t>Informatics</t>
  </si>
  <si>
    <t>Real estate</t>
  </si>
  <si>
    <t>Business services</t>
  </si>
  <si>
    <t>Personal services</t>
  </si>
  <si>
    <t>Total</t>
  </si>
  <si>
    <t>Domestics</t>
  </si>
  <si>
    <t>MNEs</t>
  </si>
  <si>
    <t>Value Added</t>
  </si>
  <si>
    <t>Turnover</t>
  </si>
  <si>
    <t>Imports</t>
  </si>
  <si>
    <t>Exports</t>
  </si>
  <si>
    <t>Costs</t>
  </si>
  <si>
    <t>Productivity</t>
  </si>
  <si>
    <t>Value added-Turnover ratio</t>
  </si>
  <si>
    <t>Export intensity</t>
  </si>
  <si>
    <t>Import intensity</t>
  </si>
  <si>
    <t>Average size</t>
  </si>
  <si>
    <t>Typology</t>
  </si>
  <si>
    <t>Main total</t>
  </si>
  <si>
    <t>Sector</t>
  </si>
  <si>
    <t>Firms</t>
  </si>
  <si>
    <t>Unit</t>
  </si>
  <si>
    <t>MLN euro</t>
  </si>
  <si>
    <t>%</t>
  </si>
  <si>
    <t xml:space="preserve"> x1000 Euro</t>
  </si>
  <si>
    <t>Ratio</t>
  </si>
  <si>
    <t>Flag MNEs</t>
  </si>
  <si>
    <t>Nuts 2</t>
  </si>
  <si>
    <t>nnn</t>
  </si>
  <si>
    <t>NACE 3 digit</t>
  </si>
  <si>
    <t>mmm</t>
  </si>
  <si>
    <t>Share</t>
  </si>
  <si>
    <t>_PS_</t>
  </si>
  <si>
    <t>_lps</t>
  </si>
  <si>
    <t>xxx1</t>
  </si>
  <si>
    <t>xxx2</t>
  </si>
  <si>
    <t>xxx3</t>
  </si>
  <si>
    <t>xxx4</t>
  </si>
  <si>
    <t>xxx5</t>
  </si>
  <si>
    <t>xxx6</t>
  </si>
  <si>
    <t>xxx7</t>
  </si>
  <si>
    <t>xxx8</t>
  </si>
  <si>
    <t>xxx9</t>
  </si>
  <si>
    <t>xxx10</t>
  </si>
  <si>
    <t>xxx11</t>
  </si>
  <si>
    <t>xxx12</t>
  </si>
  <si>
    <t>xxx13</t>
  </si>
  <si>
    <t>xxx14</t>
  </si>
  <si>
    <t>xxx15</t>
  </si>
  <si>
    <t>xxx16</t>
  </si>
  <si>
    <t>xxx17</t>
  </si>
  <si>
    <t>xxx18</t>
  </si>
  <si>
    <t>IDmatch</t>
  </si>
  <si>
    <t>AAA</t>
  </si>
  <si>
    <t>x0</t>
  </si>
  <si>
    <t>x1</t>
  </si>
  <si>
    <t>x2</t>
  </si>
  <si>
    <t>x3</t>
  </si>
  <si>
    <t>x4</t>
  </si>
  <si>
    <t>x5</t>
  </si>
  <si>
    <t>x6</t>
  </si>
  <si>
    <t>x7</t>
  </si>
  <si>
    <t>x8</t>
  </si>
  <si>
    <t>Observations</t>
  </si>
  <si>
    <t>Response profile</t>
  </si>
  <si>
    <t xml:space="preserve">Proxy </t>
  </si>
  <si>
    <t>Frequency</t>
  </si>
  <si>
    <t>Criteria</t>
  </si>
  <si>
    <t>Intercept only</t>
  </si>
  <si>
    <t>Intercept and covariates</t>
  </si>
  <si>
    <t>AIC</t>
  </si>
  <si>
    <t>SC</t>
  </si>
  <si>
    <t>-2 Log L</t>
  </si>
  <si>
    <t>Results</t>
  </si>
  <si>
    <t>Parameters</t>
  </si>
  <si>
    <t>Estimate</t>
  </si>
  <si>
    <t>Standard error</t>
  </si>
  <si>
    <t>P-value</t>
  </si>
  <si>
    <t>&lt;.0001</t>
  </si>
  <si>
    <t>Composite</t>
  </si>
  <si>
    <t>Goodness of fit</t>
  </si>
  <si>
    <t>Percentuale concordi</t>
  </si>
  <si>
    <t>D di Somers</t>
  </si>
  <si>
    <t>Percentuale discordi</t>
  </si>
  <si>
    <t>Gamma</t>
  </si>
  <si>
    <t>Status</t>
  </si>
  <si>
    <t>Percentage</t>
  </si>
  <si>
    <t>Cumulative frequency</t>
  </si>
  <si>
    <t>Cumulative percentage</t>
  </si>
  <si>
    <t>Non-TA</t>
  </si>
  <si>
    <t>TA</t>
  </si>
  <si>
    <t>Factor1</t>
  </si>
  <si>
    <t>Factor2</t>
  </si>
  <si>
    <t>Explained variance</t>
  </si>
  <si>
    <t>Suspect</t>
  </si>
  <si>
    <t>Threshold</t>
  </si>
  <si>
    <t>Value of the composite</t>
  </si>
  <si>
    <t>LowerArea</t>
  </si>
  <si>
    <t>UpperArea</t>
  </si>
  <si>
    <t>AUCs</t>
  </si>
  <si>
    <t>Standard errror</t>
  </si>
  <si>
    <t>Suspect confirmed</t>
  </si>
  <si>
    <t>Suspect not confirmed</t>
  </si>
  <si>
    <t>Non suspect non confirmed</t>
  </si>
  <si>
    <t>% Tax Avoiding</t>
  </si>
  <si>
    <t>Tax avoiding</t>
  </si>
  <si>
    <t>Non suspect confirmed</t>
  </si>
  <si>
    <t>% Suspect</t>
  </si>
  <si>
    <t>Adjustment</t>
  </si>
  <si>
    <t>Units</t>
  </si>
  <si>
    <t>AAA1</t>
  </si>
  <si>
    <t>AAA2</t>
  </si>
  <si>
    <t>AAA3</t>
  </si>
  <si>
    <t>AAA4</t>
  </si>
  <si>
    <t>AAA5</t>
  </si>
  <si>
    <t>AAA6</t>
  </si>
  <si>
    <t>AAA7</t>
  </si>
  <si>
    <t>AAA8</t>
  </si>
  <si>
    <t>AAA9</t>
  </si>
  <si>
    <t>AAA10</t>
  </si>
  <si>
    <t>AAA11</t>
  </si>
  <si>
    <t>AAA12</t>
  </si>
  <si>
    <t>AAA13</t>
  </si>
  <si>
    <t>AAA14</t>
  </si>
  <si>
    <t>AAA15</t>
  </si>
  <si>
    <t>AAA16</t>
  </si>
  <si>
    <t>AAA17</t>
  </si>
  <si>
    <t>AAA18</t>
  </si>
  <si>
    <t>AAA19</t>
  </si>
  <si>
    <t>AAA20</t>
  </si>
  <si>
    <t>AAA21</t>
  </si>
  <si>
    <t>AAA22</t>
  </si>
  <si>
    <t>AAA23</t>
  </si>
  <si>
    <t>AAA24</t>
  </si>
  <si>
    <t>AAA25</t>
  </si>
  <si>
    <t>AAA26</t>
  </si>
  <si>
    <t>AAA27</t>
  </si>
  <si>
    <t>AAA28</t>
  </si>
  <si>
    <t>AAA29</t>
  </si>
  <si>
    <t>AAA30</t>
  </si>
  <si>
    <t>AAA31</t>
  </si>
  <si>
    <t>AAA32</t>
  </si>
  <si>
    <t>AAA33</t>
  </si>
  <si>
    <t>AAA34</t>
  </si>
  <si>
    <t>AAA35</t>
  </si>
  <si>
    <t>AAA36</t>
  </si>
  <si>
    <t>AAA37</t>
  </si>
  <si>
    <t>AAA38</t>
  </si>
  <si>
    <t>AAA39</t>
  </si>
  <si>
    <t>AAA40</t>
  </si>
  <si>
    <t>AAA41</t>
  </si>
  <si>
    <t>AAA42</t>
  </si>
  <si>
    <t>AAA43</t>
  </si>
  <si>
    <t>AAA44</t>
  </si>
  <si>
    <t>AAA45</t>
  </si>
  <si>
    <t>AAA46</t>
  </si>
  <si>
    <t>AAA47</t>
  </si>
  <si>
    <t>AAA48</t>
  </si>
  <si>
    <t>AAA49</t>
  </si>
  <si>
    <t>AAA50</t>
  </si>
  <si>
    <t>AAA51</t>
  </si>
  <si>
    <t>AAA52</t>
  </si>
  <si>
    <t>AAA53</t>
  </si>
  <si>
    <t>AAA54</t>
  </si>
  <si>
    <t>AAA55</t>
  </si>
  <si>
    <t>AAA56</t>
  </si>
  <si>
    <t>AAA57</t>
  </si>
  <si>
    <t>AAA58</t>
  </si>
  <si>
    <t>AAA59</t>
  </si>
  <si>
    <t>AAA60</t>
  </si>
  <si>
    <t>AAA61</t>
  </si>
  <si>
    <t>AAA62</t>
  </si>
  <si>
    <t>AAA63</t>
  </si>
  <si>
    <t>AAA64</t>
  </si>
  <si>
    <t>AAA65</t>
  </si>
  <si>
    <t>AAA66</t>
  </si>
  <si>
    <t>AAA67</t>
  </si>
  <si>
    <t>AAA68</t>
  </si>
  <si>
    <t>AAA69</t>
  </si>
  <si>
    <t>AAA70</t>
  </si>
  <si>
    <t>AAA71</t>
  </si>
  <si>
    <t>AAA72</t>
  </si>
  <si>
    <t>AAA73</t>
  </si>
  <si>
    <t>AAA74</t>
  </si>
  <si>
    <t>AAA75</t>
  </si>
  <si>
    <t>AAA76</t>
  </si>
  <si>
    <t>AAA77</t>
  </si>
  <si>
    <t>AAA78</t>
  </si>
  <si>
    <t>AAA79</t>
  </si>
  <si>
    <t>AAA80</t>
  </si>
  <si>
    <t>AAA81</t>
  </si>
  <si>
    <t>AAA82</t>
  </si>
  <si>
    <t>AAA83</t>
  </si>
  <si>
    <t>AAA84</t>
  </si>
  <si>
    <t>AAA85</t>
  </si>
  <si>
    <t>AAA86</t>
  </si>
  <si>
    <t>AAA87</t>
  </si>
  <si>
    <t>AAA88</t>
  </si>
  <si>
    <t>AAA89</t>
  </si>
  <si>
    <t>AAA90</t>
  </si>
  <si>
    <t>AAA91</t>
  </si>
  <si>
    <t>AAA92</t>
  </si>
  <si>
    <t>AAA93</t>
  </si>
  <si>
    <t>AAA94</t>
  </si>
  <si>
    <t>AAA95</t>
  </si>
  <si>
    <t>AAA96</t>
  </si>
  <si>
    <t>AAA97</t>
  </si>
  <si>
    <t>AAA98</t>
  </si>
  <si>
    <t>AAA99</t>
  </si>
  <si>
    <t>AAA100</t>
  </si>
  <si>
    <t>AAA101</t>
  </si>
  <si>
    <t>AAA102</t>
  </si>
  <si>
    <t>AAA103</t>
  </si>
  <si>
    <t>AAA104</t>
  </si>
  <si>
    <t>AAA105</t>
  </si>
  <si>
    <t>AAA106</t>
  </si>
  <si>
    <t>AAA107</t>
  </si>
  <si>
    <t>AAA108</t>
  </si>
  <si>
    <t>AAA109</t>
  </si>
  <si>
    <t>AAA110</t>
  </si>
  <si>
    <t>AAA111</t>
  </si>
  <si>
    <t>AAA112</t>
  </si>
  <si>
    <t>AAA113</t>
  </si>
  <si>
    <t>AAA114</t>
  </si>
  <si>
    <t>Italy</t>
  </si>
  <si>
    <t>Country of headquarter</t>
  </si>
  <si>
    <t>% Suspect confirmed</t>
  </si>
  <si>
    <t>% Suspect not confirmed</t>
  </si>
  <si>
    <t>% Non suspect non confirmed</t>
  </si>
  <si>
    <t>% Non suspect confirmed</t>
  </si>
  <si>
    <t>w Factor1</t>
  </si>
  <si>
    <t>w Factor 2</t>
  </si>
  <si>
    <t>Threshold S</t>
  </si>
  <si>
    <t>Coeff Logit composite</t>
  </si>
  <si>
    <t>DOMIT</t>
  </si>
  <si>
    <t>DOM</t>
  </si>
  <si>
    <t>Italian MN</t>
  </si>
  <si>
    <t>Foreign MN</t>
  </si>
  <si>
    <t>Total MN</t>
  </si>
  <si>
    <t>Adjustment per MNE</t>
  </si>
  <si>
    <t>Declared EBIT</t>
  </si>
  <si>
    <t>% of Tax avoiding MNEs</t>
  </si>
  <si>
    <t>Number of Tax avoiding</t>
  </si>
  <si>
    <t>Number of MNEs</t>
  </si>
  <si>
    <t>Incidence of adjustment (%)</t>
  </si>
  <si>
    <t>Average Value added</t>
  </si>
  <si>
    <t>Average Turover</t>
  </si>
  <si>
    <t>Average declared EBIT</t>
  </si>
  <si>
    <t>Average Productivity</t>
  </si>
  <si>
    <t>Value added to Turnover ratio</t>
  </si>
  <si>
    <t>Tax Avoiding MNEs</t>
  </si>
  <si>
    <t>Non Tax Avoiding MNEs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</si>
</sst>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3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164" fontId="3" fillId="5" borderId="0" xfId="0" applyNumberFormat="1" applyFont="1" applyFill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3" fillId="6" borderId="0" xfId="0" quotePrefix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0" fillId="0" borderId="1" xfId="0" applyBorder="1"/>
    <xf numFmtId="165" fontId="3" fillId="3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7" borderId="0" xfId="0" applyNumberFormat="1" applyFont="1" applyFill="1" applyAlignment="1">
      <alignment horizontal="center"/>
    </xf>
    <xf numFmtId="0" fontId="3" fillId="7" borderId="0" xfId="0" applyFont="1" applyFill="1" applyBorder="1" applyAlignment="1">
      <alignment horizontal="center"/>
    </xf>
    <xf numFmtId="165" fontId="3" fillId="7" borderId="0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6" borderId="1" xfId="0" quotePrefix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>
      <alignment horizontal="center" vertical="center" wrapText="1"/>
    </xf>
    <xf numFmtId="0" fontId="7" fillId="2" borderId="1" xfId="1" applyFont="1" applyFill="1" applyBorder="1"/>
    <xf numFmtId="0" fontId="7" fillId="2" borderId="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64" fontId="7" fillId="2" borderId="0" xfId="1" applyNumberFormat="1" applyFont="1" applyFill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1" fillId="0" borderId="0" xfId="0" applyFont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165" fontId="10" fillId="2" borderId="0" xfId="0" applyNumberFormat="1" applyFont="1" applyFill="1" applyAlignment="1">
      <alignment horizontal="center" vertical="top" wrapText="1"/>
    </xf>
    <xf numFmtId="165" fontId="10" fillId="2" borderId="0" xfId="0" applyNumberFormat="1" applyFont="1" applyFill="1" applyAlignment="1">
      <alignment horizontal="center" vertical="top"/>
    </xf>
    <xf numFmtId="0" fontId="9" fillId="2" borderId="17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/>
    </xf>
    <xf numFmtId="165" fontId="10" fillId="2" borderId="1" xfId="0" applyNumberFormat="1" applyFont="1" applyFill="1" applyBorder="1" applyAlignment="1">
      <alignment horizontal="center" vertical="top" wrapText="1"/>
    </xf>
    <xf numFmtId="165" fontId="10" fillId="2" borderId="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0" fillId="2" borderId="1" xfId="0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0" fillId="0" borderId="0" xfId="0" applyBorder="1"/>
  </cellXfs>
  <cellStyles count="2">
    <cellStyle name="Normal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Italian and foreign MN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Figure1!$G$1</c:f>
              <c:strCache>
                <c:ptCount val="1"/>
                <c:pt idx="0">
                  <c:v>Foreign MN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Figure1!$G$2:$G$25</c:f>
              <c:numCache>
                <c:formatCode>0.0</c:formatCode>
                <c:ptCount val="24"/>
                <c:pt idx="0">
                  <c:v>2.7898866608544028</c:v>
                </c:pt>
                <c:pt idx="1">
                  <c:v>0.58888067889209827</c:v>
                </c:pt>
                <c:pt idx="2">
                  <c:v>0.85209341468546174</c:v>
                </c:pt>
                <c:pt idx="3">
                  <c:v>0.32192477126397834</c:v>
                </c:pt>
                <c:pt idx="4">
                  <c:v>0.87103594080338265</c:v>
                </c:pt>
                <c:pt idx="5">
                  <c:v>0.31462585034013602</c:v>
                </c:pt>
                <c:pt idx="6">
                  <c:v>13.45158906134516</c:v>
                </c:pt>
                <c:pt idx="7">
                  <c:v>3.2470258922323305</c:v>
                </c:pt>
                <c:pt idx="8">
                  <c:v>0.89311859443631048</c:v>
                </c:pt>
                <c:pt idx="9">
                  <c:v>0.64980929509817775</c:v>
                </c:pt>
                <c:pt idx="10">
                  <c:v>4.1393182299385982</c:v>
                </c:pt>
                <c:pt idx="11">
                  <c:v>5.2404220664258903</c:v>
                </c:pt>
                <c:pt idx="12">
                  <c:v>7.3928688256460582</c:v>
                </c:pt>
                <c:pt idx="13">
                  <c:v>0.47954008374676965</c:v>
                </c:pt>
                <c:pt idx="14">
                  <c:v>10.052462345574547</c:v>
                </c:pt>
                <c:pt idx="15">
                  <c:v>0.18637232311798294</c:v>
                </c:pt>
                <c:pt idx="16">
                  <c:v>0.5043723074893306</c:v>
                </c:pt>
                <c:pt idx="17">
                  <c:v>0.6483190084764997</c:v>
                </c:pt>
                <c:pt idx="18">
                  <c:v>0.19794034008697026</c:v>
                </c:pt>
                <c:pt idx="19">
                  <c:v>2.44152797125889</c:v>
                </c:pt>
                <c:pt idx="20">
                  <c:v>1.2491087588438545</c:v>
                </c:pt>
                <c:pt idx="21">
                  <c:v>1.0293348823700261</c:v>
                </c:pt>
                <c:pt idx="22">
                  <c:v>0.35831173362275137</c:v>
                </c:pt>
                <c:pt idx="23">
                  <c:v>0.17644581620849392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E-4BBF-AD95-C888D165865D}"/>
            </c:ext>
          </c:extLst>
        </c:ser>
        <c:ser>
          <c:idx val="1"/>
          <c:order val="1"/>
          <c:tx>
            <c:strRef>
              <c:f>Figure1!$H$1</c:f>
              <c:strCache>
                <c:ptCount val="1"/>
                <c:pt idx="0">
                  <c:v>Italian MN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Figure1!$H$2:$H$25</c:f>
              <c:numCache>
                <c:formatCode>0.0</c:formatCode>
                <c:ptCount val="24"/>
                <c:pt idx="0">
                  <c:v>5.1438535309503051</c:v>
                </c:pt>
                <c:pt idx="1">
                  <c:v>1.2807594993394684</c:v>
                </c:pt>
                <c:pt idx="2">
                  <c:v>2.6614769619187881</c:v>
                </c:pt>
                <c:pt idx="3">
                  <c:v>1.3300576075906472</c:v>
                </c:pt>
                <c:pt idx="4">
                  <c:v>1.6152219873150107</c:v>
                </c:pt>
                <c:pt idx="5">
                  <c:v>0.93820861678004541</c:v>
                </c:pt>
                <c:pt idx="6">
                  <c:v>17.775314116777533</c:v>
                </c:pt>
                <c:pt idx="7">
                  <c:v>6.9979006298110562</c:v>
                </c:pt>
                <c:pt idx="8">
                  <c:v>1.9326500732064422</c:v>
                </c:pt>
                <c:pt idx="9">
                  <c:v>2.2725667467156376</c:v>
                </c:pt>
                <c:pt idx="10">
                  <c:v>8.4480203260639435</c:v>
                </c:pt>
                <c:pt idx="11">
                  <c:v>11.089866156787762</c:v>
                </c:pt>
                <c:pt idx="12">
                  <c:v>10.565914295060516</c:v>
                </c:pt>
                <c:pt idx="13">
                  <c:v>0.99639308467268284</c:v>
                </c:pt>
                <c:pt idx="14">
                  <c:v>12.574039600609241</c:v>
                </c:pt>
                <c:pt idx="15">
                  <c:v>0.51838502580084445</c:v>
                </c:pt>
                <c:pt idx="16">
                  <c:v>0.40430287383760127</c:v>
                </c:pt>
                <c:pt idx="17">
                  <c:v>1.048954499254976</c:v>
                </c:pt>
                <c:pt idx="18">
                  <c:v>0.28514212733776029</c:v>
                </c:pt>
                <c:pt idx="19">
                  <c:v>2.6688173619766844</c:v>
                </c:pt>
                <c:pt idx="20">
                  <c:v>2.0114627324082708</c:v>
                </c:pt>
                <c:pt idx="21">
                  <c:v>2.1731048504211441</c:v>
                </c:pt>
                <c:pt idx="22">
                  <c:v>0.48700455978240531</c:v>
                </c:pt>
                <c:pt idx="23">
                  <c:v>0.14090788746559485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E-4BBF-AD95-C888D1658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6398895"/>
        <c:axId val="326387663"/>
      </c:barChart>
      <c:lineChart>
        <c:grouping val="stacked"/>
        <c:varyColors val="0"/>
        <c:ser>
          <c:idx val="2"/>
          <c:order val="2"/>
          <c:tx>
            <c:strRef>
              <c:f>Figure1!$I$1</c:f>
              <c:strCache>
                <c:ptCount val="1"/>
                <c:pt idx="0">
                  <c:v>Total MN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Figure1!$A$2:$A$25</c:f>
              <c:strCache>
                <c:ptCount val="24"/>
                <c:pt idx="0">
                  <c:v>Mining and quarrying</c:v>
                </c:pt>
                <c:pt idx="1">
                  <c:v>Food and beverage</c:v>
                </c:pt>
                <c:pt idx="2">
                  <c:v>Textile</c:v>
                </c:pt>
                <c:pt idx="3">
                  <c:v>Wearing apparel</c:v>
                </c:pt>
                <c:pt idx="4">
                  <c:v>Leather</c:v>
                </c:pt>
                <c:pt idx="5">
                  <c:v>Wood, Paper and print</c:v>
                </c:pt>
                <c:pt idx="6">
                  <c:v>Chemical and pharmaceutics</c:v>
                </c:pt>
                <c:pt idx="7">
                  <c:v>Rubber and plastic</c:v>
                </c:pt>
                <c:pt idx="8">
                  <c:v>Non-metallic minerals</c:v>
                </c:pt>
                <c:pt idx="9">
                  <c:v>Metals</c:v>
                </c:pt>
                <c:pt idx="10">
                  <c:v>Electronics</c:v>
                </c:pt>
                <c:pt idx="11">
                  <c:v>Machinery</c:v>
                </c:pt>
                <c:pt idx="12">
                  <c:v>Automotive</c:v>
                </c:pt>
                <c:pt idx="13">
                  <c:v>Other manufacturing and repair</c:v>
                </c:pt>
                <c:pt idx="14">
                  <c:v>Energy, water and waste</c:v>
                </c:pt>
                <c:pt idx="15">
                  <c:v>Construction</c:v>
                </c:pt>
                <c:pt idx="16">
                  <c:v>Wholesale and retail trade</c:v>
                </c:pt>
                <c:pt idx="17">
                  <c:v>Transportation and logistics</c:v>
                </c:pt>
                <c:pt idx="18">
                  <c:v>Hotel and restaurants</c:v>
                </c:pt>
                <c:pt idx="19">
                  <c:v>Telecommunications</c:v>
                </c:pt>
                <c:pt idx="20">
                  <c:v>Informatics</c:v>
                </c:pt>
                <c:pt idx="21">
                  <c:v>Real estate</c:v>
                </c:pt>
                <c:pt idx="22">
                  <c:v>Business services</c:v>
                </c:pt>
                <c:pt idx="23">
                  <c:v>Personal services</c:v>
                </c:pt>
              </c:strCache>
            </c:strRef>
          </c:cat>
          <c:val>
            <c:numRef>
              <c:f>Figure1!$I$2:$I$25</c:f>
              <c:numCache>
                <c:formatCode>0.0</c:formatCode>
                <c:ptCount val="24"/>
                <c:pt idx="0">
                  <c:v>7.9337401918047075</c:v>
                </c:pt>
                <c:pt idx="1">
                  <c:v>1.8696401782315668</c:v>
                </c:pt>
                <c:pt idx="2">
                  <c:v>3.5135703766042496</c:v>
                </c:pt>
                <c:pt idx="3">
                  <c:v>1.6519823788546255</c:v>
                </c:pt>
                <c:pt idx="4">
                  <c:v>2.4862579281183934</c:v>
                </c:pt>
                <c:pt idx="5">
                  <c:v>1.2528344671201814</c:v>
                </c:pt>
                <c:pt idx="6">
                  <c:v>31.226903178122694</c:v>
                </c:pt>
                <c:pt idx="7">
                  <c:v>10.244926522043386</c:v>
                </c:pt>
                <c:pt idx="8">
                  <c:v>2.8257686676427527</c:v>
                </c:pt>
                <c:pt idx="9">
                  <c:v>2.9223760418138154</c:v>
                </c:pt>
                <c:pt idx="10">
                  <c:v>12.587338556002543</c:v>
                </c:pt>
                <c:pt idx="11">
                  <c:v>16.330288223213653</c:v>
                </c:pt>
                <c:pt idx="12">
                  <c:v>17.958783120706574</c:v>
                </c:pt>
                <c:pt idx="13">
                  <c:v>1.4759331684194525</c:v>
                </c:pt>
                <c:pt idx="14">
                  <c:v>22.626501946183787</c:v>
                </c:pt>
                <c:pt idx="15">
                  <c:v>0.70475734891882735</c:v>
                </c:pt>
                <c:pt idx="16">
                  <c:v>0.90867518132693181</c:v>
                </c:pt>
                <c:pt idx="17">
                  <c:v>1.6972735077314756</c:v>
                </c:pt>
                <c:pt idx="18">
                  <c:v>0.48308246742473054</c:v>
                </c:pt>
                <c:pt idx="19">
                  <c:v>5.1103453332355748</c:v>
                </c:pt>
                <c:pt idx="20">
                  <c:v>3.2605714912521253</c:v>
                </c:pt>
                <c:pt idx="21">
                  <c:v>3.20243973279117</c:v>
                </c:pt>
                <c:pt idx="22">
                  <c:v>0.84531629340515668</c:v>
                </c:pt>
                <c:pt idx="23">
                  <c:v>0.31735370367408877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0E-4BBF-AD95-C888D1658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98895"/>
        <c:axId val="326387663"/>
      </c:lineChart>
      <c:catAx>
        <c:axId val="3263988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387663"/>
        <c:crosses val="autoZero"/>
        <c:auto val="1"/>
        <c:lblAlgn val="ctr"/>
        <c:lblOffset val="100"/>
        <c:noMultiLvlLbl val="0"/>
      </c:catAx>
      <c:valAx>
        <c:axId val="326387663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39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it-IT" sz="1200">
                <a:solidFill>
                  <a:schemeClr val="bg1"/>
                </a:solidFill>
              </a:rPr>
              <a:t>MNEs in Italian</a:t>
            </a:r>
            <a:r>
              <a:rPr lang="it-IT" sz="1200" baseline="0">
                <a:solidFill>
                  <a:schemeClr val="bg1"/>
                </a:solidFill>
              </a:rPr>
              <a:t> business system</a:t>
            </a:r>
            <a:endParaRPr lang="it-IT" sz="1200">
              <a:solidFill>
                <a:schemeClr val="bg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Figure2!$C$1:$H$1</c:f>
              <c:strCache>
                <c:ptCount val="6"/>
                <c:pt idx="0">
                  <c:v>Firms</c:v>
                </c:pt>
                <c:pt idx="1">
                  <c:v>Value Added</c:v>
                </c:pt>
                <c:pt idx="2">
                  <c:v>Turnover</c:v>
                </c:pt>
                <c:pt idx="3">
                  <c:v>Workers</c:v>
                </c:pt>
                <c:pt idx="4">
                  <c:v>Imports</c:v>
                </c:pt>
                <c:pt idx="5">
                  <c:v>Exports</c:v>
                </c:pt>
              </c:strCache>
            </c:strRef>
          </c:cat>
          <c:val>
            <c:numRef>
              <c:f>Figure2!$C$6:$H$6</c:f>
              <c:numCache>
                <c:formatCode>0.0</c:formatCode>
                <c:ptCount val="6"/>
                <c:pt idx="0">
                  <c:v>1.1812555288534345</c:v>
                </c:pt>
                <c:pt idx="1">
                  <c:v>39.607074594997208</c:v>
                </c:pt>
                <c:pt idx="2">
                  <c:v>45.91036163334401</c:v>
                </c:pt>
                <c:pt idx="3">
                  <c:v>22.006501268505396</c:v>
                </c:pt>
                <c:pt idx="4">
                  <c:v>74.754791654119899</c:v>
                </c:pt>
                <c:pt idx="5">
                  <c:v>72.181876550495488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F-48C0-91B2-B6B381B31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69152447"/>
        <c:axId val="369154943"/>
      </c:barChart>
      <c:catAx>
        <c:axId val="36915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154943"/>
        <c:crosses val="autoZero"/>
        <c:auto val="1"/>
        <c:lblAlgn val="ctr"/>
        <c:lblOffset val="100"/>
        <c:noMultiLvlLbl val="0"/>
      </c:catAx>
      <c:valAx>
        <c:axId val="369154943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152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MNEs vs. Non-MNEs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Non-MNEs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Figure2!$J$1:$N$1</c:f>
              <c:strCache>
                <c:ptCount val="5"/>
                <c:pt idx="0">
                  <c:v>Average size</c:v>
                </c:pt>
                <c:pt idx="1">
                  <c:v>Productivity</c:v>
                </c:pt>
                <c:pt idx="2">
                  <c:v>Value added-Turnover ratio</c:v>
                </c:pt>
                <c:pt idx="3">
                  <c:v>Export intensity</c:v>
                </c:pt>
                <c:pt idx="4">
                  <c:v>Import intensity</c:v>
                </c:pt>
              </c:strCache>
            </c:strRef>
          </c:cat>
          <c:val>
            <c:numRef>
              <c:f>Figure2!$J$3:$N$3</c:f>
              <c:numCache>
                <c:formatCode>0.0</c:formatCode>
                <c:ptCount val="5"/>
                <c:pt idx="0">
                  <c:v>3.2011200959028687</c:v>
                </c:pt>
                <c:pt idx="1">
                  <c:v>40.748007859207306</c:v>
                </c:pt>
                <c:pt idx="2">
                  <c:v>28.776710168154583</c:v>
                </c:pt>
                <c:pt idx="3">
                  <c:v>6.9089984365890107</c:v>
                </c:pt>
                <c:pt idx="4">
                  <c:v>6.5929448123567838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3-4597-AE83-D95625696D4C}"/>
            </c:ext>
          </c:extLst>
        </c:ser>
        <c:ser>
          <c:idx val="1"/>
          <c:order val="1"/>
          <c:tx>
            <c:v>MNEs</c:v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Figure2!$J$1:$N$1</c:f>
              <c:strCache>
                <c:ptCount val="5"/>
                <c:pt idx="0">
                  <c:v>Average size</c:v>
                </c:pt>
                <c:pt idx="1">
                  <c:v>Productivity</c:v>
                </c:pt>
                <c:pt idx="2">
                  <c:v>Value added-Turnover ratio</c:v>
                </c:pt>
                <c:pt idx="3">
                  <c:v>Export intensity</c:v>
                </c:pt>
                <c:pt idx="4">
                  <c:v>Import intensity</c:v>
                </c:pt>
              </c:strCache>
            </c:strRef>
          </c:cat>
          <c:val>
            <c:numRef>
              <c:f>Figure2!$J$4:$N$4</c:f>
              <c:numCache>
                <c:formatCode>0.0</c:formatCode>
                <c:ptCount val="5"/>
                <c:pt idx="0">
                  <c:v>75.559668442342073</c:v>
                </c:pt>
                <c:pt idx="1">
                  <c:v>94.711013093993131</c:v>
                </c:pt>
                <c:pt idx="2">
                  <c:v>22.234696512805101</c:v>
                </c:pt>
                <c:pt idx="3">
                  <c:v>21.121210113253408</c:v>
                </c:pt>
                <c:pt idx="4">
                  <c:v>20.162796415401811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3-4597-AE83-D95625696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907407"/>
        <c:axId val="452903247"/>
      </c:barChart>
      <c:catAx>
        <c:axId val="452907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03247"/>
        <c:crosses val="autoZero"/>
        <c:auto val="1"/>
        <c:lblAlgn val="ctr"/>
        <c:lblOffset val="100"/>
        <c:noMultiLvlLbl val="0"/>
      </c:catAx>
      <c:valAx>
        <c:axId val="452903247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0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</xdr:row>
      <xdr:rowOff>66675</xdr:rowOff>
    </xdr:from>
    <xdr:to>
      <xdr:col>20</xdr:col>
      <xdr:colOff>447675</xdr:colOff>
      <xdr:row>23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8</xdr:row>
      <xdr:rowOff>0</xdr:rowOff>
    </xdr:from>
    <xdr:to>
      <xdr:col>9</xdr:col>
      <xdr:colOff>295274</xdr:colOff>
      <xdr:row>24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585787</xdr:colOff>
      <xdr:row>7</xdr:row>
      <xdr:rowOff>142875</xdr:rowOff>
    </xdr:from>
    <xdr:to>
      <xdr:col>17</xdr:col>
      <xdr:colOff>280987</xdr:colOff>
      <xdr:row>24</xdr:row>
      <xdr:rowOff>133350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nia\Bosnia\DCCN\OBS\Industria\fsallusti\profit%20shifting\profit%20shifting%202019\MNE_BE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TTIVE"/>
      <sheetName val="PROXY"/>
      <sheetName val="PARAMETRI"/>
      <sheetName val="GRUPPI"/>
      <sheetName val="FITTING"/>
      <sheetName val="AUC"/>
      <sheetName val="TESTCHI"/>
      <sheetName val="RISULTATI"/>
      <sheetName val="AFF"/>
      <sheetName val="VERT"/>
      <sheetName val="MAIN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F2">
            <v>62780.016999999993</v>
          </cell>
          <cell r="L2">
            <v>49828.301999999996</v>
          </cell>
        </row>
        <row r="3">
          <cell r="F3">
            <v>2468366.7149999994</v>
          </cell>
          <cell r="L3">
            <v>1261548.2239999992</v>
          </cell>
        </row>
        <row r="4">
          <cell r="F4">
            <v>282241.30299999978</v>
          </cell>
          <cell r="L4">
            <v>164659.0530000001</v>
          </cell>
        </row>
        <row r="5">
          <cell r="F5">
            <v>523877.05900000024</v>
          </cell>
          <cell r="L5">
            <v>103391.932</v>
          </cell>
        </row>
        <row r="6">
          <cell r="F6">
            <v>393923.51399999997</v>
          </cell>
          <cell r="L6">
            <v>304861.772</v>
          </cell>
        </row>
        <row r="7">
          <cell r="F7">
            <v>602809.32599999965</v>
          </cell>
          <cell r="L7">
            <v>445893.71900000022</v>
          </cell>
        </row>
        <row r="8">
          <cell r="F8">
            <v>2442664.1909999992</v>
          </cell>
          <cell r="L8">
            <v>1436994.983</v>
          </cell>
        </row>
        <row r="9">
          <cell r="F9">
            <v>924195.5700000003</v>
          </cell>
          <cell r="L9">
            <v>596386.90000000026</v>
          </cell>
        </row>
        <row r="10">
          <cell r="F10">
            <v>640723.61999999953</v>
          </cell>
          <cell r="L10">
            <v>279228.25599999999</v>
          </cell>
        </row>
        <row r="11">
          <cell r="F11">
            <v>1956284.1909999982</v>
          </cell>
          <cell r="L11">
            <v>1823504.0500000033</v>
          </cell>
        </row>
        <row r="12">
          <cell r="F12">
            <v>1403645.3660000009</v>
          </cell>
          <cell r="L12">
            <v>1013930.6600000013</v>
          </cell>
        </row>
        <row r="13">
          <cell r="F13">
            <v>3020253.6439999989</v>
          </cell>
          <cell r="L13">
            <v>1684465.6469999985</v>
          </cell>
        </row>
        <row r="14">
          <cell r="F14">
            <v>1095612.1709999999</v>
          </cell>
          <cell r="L14">
            <v>1042008.8409999999</v>
          </cell>
        </row>
        <row r="15">
          <cell r="F15">
            <v>1027911.6240000008</v>
          </cell>
          <cell r="L15">
            <v>670879.18499999982</v>
          </cell>
        </row>
        <row r="16">
          <cell r="F16">
            <v>5414055.4209999945</v>
          </cell>
          <cell r="L16">
            <v>10198038.891999995</v>
          </cell>
        </row>
        <row r="17">
          <cell r="F17">
            <v>332366.58699999959</v>
          </cell>
          <cell r="L17">
            <v>1631173.4669999981</v>
          </cell>
        </row>
        <row r="18">
          <cell r="F18">
            <v>14294988.835000018</v>
          </cell>
          <cell r="L18">
            <v>5570822.5219999924</v>
          </cell>
        </row>
        <row r="19">
          <cell r="F19">
            <v>10388857.573999999</v>
          </cell>
          <cell r="L19">
            <v>1998314.6079999988</v>
          </cell>
        </row>
        <row r="20">
          <cell r="F20">
            <v>885720.57300000044</v>
          </cell>
          <cell r="L20">
            <v>81295.712000000014</v>
          </cell>
        </row>
        <row r="21">
          <cell r="F21">
            <v>12735874.875999998</v>
          </cell>
          <cell r="L21">
            <v>790887.52</v>
          </cell>
        </row>
        <row r="22">
          <cell r="F22">
            <v>1071297.9549999998</v>
          </cell>
          <cell r="L22">
            <v>1825203.1810000008</v>
          </cell>
        </row>
        <row r="23">
          <cell r="F23">
            <v>3153486.2519999985</v>
          </cell>
          <cell r="L23">
            <v>562889.50100000063</v>
          </cell>
        </row>
        <row r="24">
          <cell r="F24">
            <v>7140905.6700000018</v>
          </cell>
          <cell r="L24">
            <v>4585087.3050000016</v>
          </cell>
        </row>
        <row r="25">
          <cell r="F25">
            <v>2105780.9950000001</v>
          </cell>
          <cell r="L25">
            <v>866715.37600000051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opLeftCell="F1" workbookViewId="0">
      <selection activeCell="G33" sqref="G33"/>
    </sheetView>
  </sheetViews>
  <sheetFormatPr defaultRowHeight="12.75" x14ac:dyDescent="0.2"/>
  <cols>
    <col min="1" max="21" width="11.42578125" style="1" customWidth="1"/>
  </cols>
  <sheetData>
    <row r="1" spans="1:2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2" customFormat="1" ht="42.75" customHeight="1" x14ac:dyDescent="0.2">
      <c r="A2" s="14" t="s">
        <v>14</v>
      </c>
      <c r="B2" s="14" t="s">
        <v>12</v>
      </c>
      <c r="C2" s="14" t="s">
        <v>15</v>
      </c>
      <c r="D2" s="14" t="s">
        <v>39</v>
      </c>
      <c r="E2" s="14" t="s">
        <v>30</v>
      </c>
      <c r="F2" s="14" t="s">
        <v>31</v>
      </c>
      <c r="G2" s="14" t="s">
        <v>32</v>
      </c>
      <c r="H2" s="14" t="s">
        <v>33</v>
      </c>
      <c r="I2" s="14" t="s">
        <v>34</v>
      </c>
      <c r="J2" s="14" t="s">
        <v>35</v>
      </c>
      <c r="K2" s="14" t="s">
        <v>13</v>
      </c>
      <c r="L2" s="14" t="s">
        <v>36</v>
      </c>
      <c r="M2" s="14" t="s">
        <v>37</v>
      </c>
      <c r="N2" s="14" t="s">
        <v>38</v>
      </c>
      <c r="O2" s="14" t="s">
        <v>19</v>
      </c>
      <c r="P2" s="19" t="s">
        <v>41</v>
      </c>
      <c r="Q2" s="19" t="s">
        <v>42</v>
      </c>
      <c r="R2" s="22" t="s">
        <v>43</v>
      </c>
      <c r="S2" s="22" t="s">
        <v>16</v>
      </c>
      <c r="T2" s="22" t="s">
        <v>17</v>
      </c>
      <c r="U2" s="22" t="s">
        <v>18</v>
      </c>
    </row>
    <row r="3" spans="1:21" x14ac:dyDescent="0.2">
      <c r="A3" s="15" t="s">
        <v>20</v>
      </c>
      <c r="B3" s="15" t="s">
        <v>22</v>
      </c>
      <c r="C3" s="16">
        <v>8.92</v>
      </c>
      <c r="D3" s="15">
        <v>2</v>
      </c>
      <c r="E3" s="16">
        <v>374.30200000000002</v>
      </c>
      <c r="F3" s="16">
        <v>619.07600000000002</v>
      </c>
      <c r="G3" s="16">
        <v>456.745</v>
      </c>
      <c r="H3" s="16">
        <v>244.774</v>
      </c>
      <c r="I3" s="16">
        <v>14.148999999999999</v>
      </c>
      <c r="J3" s="16">
        <v>223.09700000000001</v>
      </c>
      <c r="K3" s="16">
        <v>0.17299999999999999</v>
      </c>
      <c r="L3" s="16">
        <v>4.2000000000000003E-2</v>
      </c>
      <c r="M3" s="16">
        <v>0.83499999999999996</v>
      </c>
      <c r="N3" s="16">
        <v>0.14199999999999999</v>
      </c>
      <c r="O3" s="16">
        <f>E3-G3</f>
        <v>-82.442999999999984</v>
      </c>
      <c r="P3" s="20">
        <v>0</v>
      </c>
      <c r="Q3" s="20">
        <v>1.8009999999999999</v>
      </c>
      <c r="R3" s="23" t="s">
        <v>40</v>
      </c>
      <c r="S3" s="23" t="s">
        <v>40</v>
      </c>
      <c r="T3" s="23" t="s">
        <v>40</v>
      </c>
      <c r="U3" s="23" t="s">
        <v>40</v>
      </c>
    </row>
    <row r="4" spans="1:21" x14ac:dyDescent="0.2">
      <c r="A4" s="15" t="s">
        <v>20</v>
      </c>
      <c r="B4" s="15" t="s">
        <v>23</v>
      </c>
      <c r="C4" s="16">
        <v>22.1</v>
      </c>
      <c r="D4" s="15">
        <v>4</v>
      </c>
      <c r="E4" s="16">
        <v>1634.5029999999999</v>
      </c>
      <c r="F4" s="16">
        <v>2281.4850000000001</v>
      </c>
      <c r="G4" s="16">
        <v>1513.2059999999999</v>
      </c>
      <c r="H4" s="16">
        <v>646.98199999999997</v>
      </c>
      <c r="I4" s="16">
        <v>319.37900000000002</v>
      </c>
      <c r="J4" s="16">
        <v>207.00299999999999</v>
      </c>
      <c r="K4" s="16">
        <v>8.5999999999999993E-2</v>
      </c>
      <c r="L4" s="16">
        <v>0.128</v>
      </c>
      <c r="M4" s="16">
        <v>71.114000000000004</v>
      </c>
      <c r="N4" s="16">
        <v>0</v>
      </c>
      <c r="O4" s="16">
        <f t="shared" ref="O4:O27" si="0">E4-G4</f>
        <v>121.29700000000003</v>
      </c>
      <c r="P4" s="20">
        <v>0</v>
      </c>
      <c r="Q4" s="20">
        <v>0</v>
      </c>
      <c r="R4" s="23" t="s">
        <v>40</v>
      </c>
      <c r="S4" s="23" t="s">
        <v>40</v>
      </c>
      <c r="T4" s="23" t="s">
        <v>40</v>
      </c>
      <c r="U4" s="23" t="s">
        <v>40</v>
      </c>
    </row>
    <row r="5" spans="1:21" x14ac:dyDescent="0.2">
      <c r="A5" s="15" t="s">
        <v>20</v>
      </c>
      <c r="B5" s="15" t="s">
        <v>23</v>
      </c>
      <c r="C5" s="16">
        <v>25.35</v>
      </c>
      <c r="D5" s="15">
        <v>4</v>
      </c>
      <c r="E5" s="16">
        <v>1775.867</v>
      </c>
      <c r="F5" s="16">
        <v>2292.2539999999999</v>
      </c>
      <c r="G5" s="16">
        <v>1902.039</v>
      </c>
      <c r="H5" s="16">
        <v>516.38699999999994</v>
      </c>
      <c r="I5" s="16">
        <v>0</v>
      </c>
      <c r="J5" s="16">
        <v>263.74299999999999</v>
      </c>
      <c r="K5" s="16">
        <v>0.109</v>
      </c>
      <c r="L5" s="16">
        <v>0.16300000000000001</v>
      </c>
      <c r="M5" s="16">
        <v>90.606999999999999</v>
      </c>
      <c r="N5" s="16">
        <v>0</v>
      </c>
      <c r="O5" s="16">
        <f t="shared" si="0"/>
        <v>-126.17200000000003</v>
      </c>
      <c r="P5" s="20">
        <v>0</v>
      </c>
      <c r="Q5" s="20">
        <v>0</v>
      </c>
      <c r="R5" s="23" t="s">
        <v>40</v>
      </c>
      <c r="S5" s="23" t="s">
        <v>40</v>
      </c>
      <c r="T5" s="23" t="s">
        <v>40</v>
      </c>
      <c r="U5" s="23" t="s">
        <v>40</v>
      </c>
    </row>
    <row r="6" spans="1:21" x14ac:dyDescent="0.2">
      <c r="A6" s="15" t="s">
        <v>20</v>
      </c>
      <c r="B6" s="15" t="s">
        <v>24</v>
      </c>
      <c r="C6" s="16">
        <v>10.620000000000001</v>
      </c>
      <c r="D6" s="15">
        <v>3</v>
      </c>
      <c r="E6" s="16">
        <v>980.43600000000004</v>
      </c>
      <c r="F6" s="16">
        <v>4419.4219999999996</v>
      </c>
      <c r="G6" s="16">
        <v>638.28200000000004</v>
      </c>
      <c r="H6" s="16">
        <v>3438.9859999999999</v>
      </c>
      <c r="I6" s="16">
        <v>1.893</v>
      </c>
      <c r="J6" s="16">
        <v>3288.8420000000001</v>
      </c>
      <c r="K6" s="16">
        <v>2.448</v>
      </c>
      <c r="L6" s="16">
        <v>6.0000000000000001E-3</v>
      </c>
      <c r="M6" s="16">
        <v>114.383</v>
      </c>
      <c r="N6" s="16">
        <v>14.34</v>
      </c>
      <c r="O6" s="16">
        <f t="shared" si="0"/>
        <v>342.154</v>
      </c>
      <c r="P6" s="20">
        <v>0</v>
      </c>
      <c r="Q6" s="20">
        <v>16.786999999999999</v>
      </c>
      <c r="R6" s="23" t="s">
        <v>40</v>
      </c>
      <c r="S6" s="23" t="s">
        <v>40</v>
      </c>
      <c r="T6" s="23" t="s">
        <v>40</v>
      </c>
      <c r="U6" s="23" t="s">
        <v>40</v>
      </c>
    </row>
    <row r="7" spans="1:21" x14ac:dyDescent="0.2">
      <c r="A7" s="15" t="s">
        <v>20</v>
      </c>
      <c r="B7" s="15" t="s">
        <v>25</v>
      </c>
      <c r="C7" s="16">
        <v>1</v>
      </c>
      <c r="D7" s="15">
        <v>1</v>
      </c>
      <c r="E7" s="16">
        <v>29.834</v>
      </c>
      <c r="F7" s="16">
        <v>77.680999999999997</v>
      </c>
      <c r="G7" s="16">
        <v>15.108000000000001</v>
      </c>
      <c r="H7" s="16">
        <v>47.847000000000001</v>
      </c>
      <c r="I7" s="16">
        <v>0</v>
      </c>
      <c r="J7" s="16">
        <v>24.097999999999999</v>
      </c>
      <c r="K7" s="16">
        <v>1.7999999999999999E-2</v>
      </c>
      <c r="L7" s="16">
        <v>0</v>
      </c>
      <c r="M7" s="16">
        <v>0.27900000000000003</v>
      </c>
      <c r="N7" s="16">
        <v>1.2E-2</v>
      </c>
      <c r="O7" s="16">
        <f t="shared" si="0"/>
        <v>14.725999999999999</v>
      </c>
      <c r="P7" s="20">
        <v>0</v>
      </c>
      <c r="Q7" s="20">
        <v>0</v>
      </c>
      <c r="R7" s="23" t="s">
        <v>40</v>
      </c>
      <c r="S7" s="23" t="s">
        <v>40</v>
      </c>
      <c r="T7" s="23" t="s">
        <v>40</v>
      </c>
      <c r="U7" s="23" t="s">
        <v>40</v>
      </c>
    </row>
    <row r="8" spans="1:21" x14ac:dyDescent="0.2">
      <c r="A8" s="15" t="s">
        <v>20</v>
      </c>
      <c r="B8" s="15" t="s">
        <v>22</v>
      </c>
      <c r="C8" s="16">
        <v>8.66</v>
      </c>
      <c r="D8" s="15">
        <v>2</v>
      </c>
      <c r="E8" s="16">
        <v>523.09199999999998</v>
      </c>
      <c r="F8" s="16">
        <v>2931.085</v>
      </c>
      <c r="G8" s="16">
        <v>387.00200000000001</v>
      </c>
      <c r="H8" s="16">
        <v>2407.9929999999999</v>
      </c>
      <c r="I8" s="16">
        <v>5.5570000000000004</v>
      </c>
      <c r="J8" s="16">
        <v>2291.194</v>
      </c>
      <c r="K8" s="16">
        <v>1.774</v>
      </c>
      <c r="L8" s="16">
        <v>0.43</v>
      </c>
      <c r="M8" s="16">
        <v>8.5719999999999992</v>
      </c>
      <c r="N8" s="16">
        <v>0.67300000000000004</v>
      </c>
      <c r="O8" s="16">
        <f t="shared" si="0"/>
        <v>136.08999999999997</v>
      </c>
      <c r="P8" s="20">
        <v>1.07</v>
      </c>
      <c r="Q8" s="20">
        <v>58.171999999999997</v>
      </c>
      <c r="R8" s="23" t="s">
        <v>40</v>
      </c>
      <c r="S8" s="23" t="s">
        <v>40</v>
      </c>
      <c r="T8" s="23" t="s">
        <v>40</v>
      </c>
      <c r="U8" s="23" t="s">
        <v>40</v>
      </c>
    </row>
    <row r="9" spans="1:21" x14ac:dyDescent="0.2">
      <c r="A9" s="15" t="s">
        <v>20</v>
      </c>
      <c r="B9" s="15" t="s">
        <v>24</v>
      </c>
      <c r="C9" s="16">
        <v>13.67</v>
      </c>
      <c r="D9" s="15">
        <v>3</v>
      </c>
      <c r="E9" s="16">
        <v>575.38300000000004</v>
      </c>
      <c r="F9" s="16">
        <v>12121.528</v>
      </c>
      <c r="G9" s="16">
        <v>485.35</v>
      </c>
      <c r="H9" s="16">
        <v>11546.145</v>
      </c>
      <c r="I9" s="16">
        <v>29.385000000000002</v>
      </c>
      <c r="J9" s="16">
        <v>11361.928</v>
      </c>
      <c r="K9" s="16">
        <v>8.4559999999999995</v>
      </c>
      <c r="L9" s="16">
        <v>1.9E-2</v>
      </c>
      <c r="M9" s="16">
        <v>395.15699999999998</v>
      </c>
      <c r="N9" s="16">
        <v>38.616</v>
      </c>
      <c r="O9" s="16">
        <f t="shared" si="0"/>
        <v>90.033000000000015</v>
      </c>
      <c r="P9" s="20">
        <v>0</v>
      </c>
      <c r="Q9" s="20">
        <v>0</v>
      </c>
      <c r="R9" s="23" t="s">
        <v>40</v>
      </c>
      <c r="S9" s="23" t="s">
        <v>40</v>
      </c>
      <c r="T9" s="23" t="s">
        <v>40</v>
      </c>
      <c r="U9" s="23" t="s">
        <v>40</v>
      </c>
    </row>
    <row r="10" spans="1:21" x14ac:dyDescent="0.2">
      <c r="A10" s="15" t="s">
        <v>20</v>
      </c>
      <c r="B10" s="15" t="s">
        <v>24</v>
      </c>
      <c r="C10" s="16">
        <v>3</v>
      </c>
      <c r="D10" s="15">
        <v>1</v>
      </c>
      <c r="E10" s="16">
        <v>112.139</v>
      </c>
      <c r="F10" s="16">
        <v>855.88800000000003</v>
      </c>
      <c r="G10" s="16">
        <v>95.921999999999997</v>
      </c>
      <c r="H10" s="16">
        <v>743.74900000000002</v>
      </c>
      <c r="I10" s="16">
        <v>0.68100000000000005</v>
      </c>
      <c r="J10" s="16">
        <v>722.97900000000004</v>
      </c>
      <c r="K10" s="16">
        <v>0.26800000000000002</v>
      </c>
      <c r="L10" s="16">
        <v>0</v>
      </c>
      <c r="M10" s="16">
        <v>4.7370000000000001</v>
      </c>
      <c r="N10" s="16">
        <v>0.53</v>
      </c>
      <c r="O10" s="16">
        <f t="shared" si="0"/>
        <v>16.216999999999999</v>
      </c>
      <c r="P10" s="20">
        <v>0</v>
      </c>
      <c r="Q10" s="20">
        <v>9.7370000000000001</v>
      </c>
      <c r="R10" s="23" t="s">
        <v>40</v>
      </c>
      <c r="S10" s="23" t="s">
        <v>40</v>
      </c>
      <c r="T10" s="23" t="s">
        <v>40</v>
      </c>
      <c r="U10" s="23" t="s">
        <v>40</v>
      </c>
    </row>
    <row r="11" spans="1:21" x14ac:dyDescent="0.2">
      <c r="A11" s="15" t="s">
        <v>20</v>
      </c>
      <c r="B11" s="15" t="s">
        <v>26</v>
      </c>
      <c r="C11" s="16">
        <v>8</v>
      </c>
      <c r="D11" s="15">
        <v>2</v>
      </c>
      <c r="E11" s="16">
        <v>181.71899999999999</v>
      </c>
      <c r="F11" s="16">
        <v>935.38099999999997</v>
      </c>
      <c r="G11" s="16">
        <v>271.22300000000001</v>
      </c>
      <c r="H11" s="16">
        <v>753.66200000000003</v>
      </c>
      <c r="I11" s="16">
        <v>230.298</v>
      </c>
      <c r="J11" s="16">
        <v>418.87799999999999</v>
      </c>
      <c r="K11" s="16">
        <v>0.32400000000000001</v>
      </c>
      <c r="L11" s="16">
        <v>7.9000000000000001E-2</v>
      </c>
      <c r="M11" s="16">
        <v>1.5669999999999999</v>
      </c>
      <c r="N11" s="16">
        <v>0.16300000000000001</v>
      </c>
      <c r="O11" s="16">
        <f t="shared" si="0"/>
        <v>-89.504000000000019</v>
      </c>
      <c r="P11" s="20">
        <v>2.2290000000000001</v>
      </c>
      <c r="Q11" s="20">
        <v>7.4530000000000003</v>
      </c>
      <c r="R11" s="23" t="s">
        <v>40</v>
      </c>
      <c r="S11" s="23" t="s">
        <v>40</v>
      </c>
      <c r="T11" s="23" t="s">
        <v>40</v>
      </c>
      <c r="U11" s="23" t="s">
        <v>40</v>
      </c>
    </row>
    <row r="12" spans="1:21" x14ac:dyDescent="0.2">
      <c r="A12" s="15" t="s">
        <v>20</v>
      </c>
      <c r="B12" s="15" t="s">
        <v>27</v>
      </c>
      <c r="C12" s="16">
        <v>6.82</v>
      </c>
      <c r="D12" s="15">
        <v>2</v>
      </c>
      <c r="E12" s="16">
        <v>248.666</v>
      </c>
      <c r="F12" s="16">
        <v>433.68900000000002</v>
      </c>
      <c r="G12" s="16">
        <v>156.749</v>
      </c>
      <c r="H12" s="16">
        <v>185.023</v>
      </c>
      <c r="I12" s="16">
        <v>37.125999999999998</v>
      </c>
      <c r="J12" s="16">
        <v>123.925</v>
      </c>
      <c r="K12" s="16">
        <v>9.6000000000000002E-2</v>
      </c>
      <c r="L12" s="16">
        <v>2.3E-2</v>
      </c>
      <c r="M12" s="16">
        <v>0.46400000000000002</v>
      </c>
      <c r="N12" s="16">
        <v>9.7000000000000003E-2</v>
      </c>
      <c r="O12" s="16">
        <f t="shared" si="0"/>
        <v>91.917000000000002</v>
      </c>
      <c r="P12" s="20">
        <v>0</v>
      </c>
      <c r="Q12" s="20">
        <v>0</v>
      </c>
      <c r="R12" s="23" t="s">
        <v>40</v>
      </c>
      <c r="S12" s="23" t="s">
        <v>40</v>
      </c>
      <c r="T12" s="23" t="s">
        <v>40</v>
      </c>
      <c r="U12" s="23" t="s">
        <v>40</v>
      </c>
    </row>
    <row r="13" spans="1:21" x14ac:dyDescent="0.2">
      <c r="A13" s="15" t="s">
        <v>20</v>
      </c>
      <c r="B13" s="15" t="s">
        <v>25</v>
      </c>
      <c r="C13" s="16">
        <v>1.9000000000000001</v>
      </c>
      <c r="D13" s="15">
        <v>1</v>
      </c>
      <c r="E13" s="16">
        <v>17.995999999999999</v>
      </c>
      <c r="F13" s="16">
        <v>75.003</v>
      </c>
      <c r="G13" s="16">
        <v>1</v>
      </c>
      <c r="H13" s="16">
        <v>57.006999999999998</v>
      </c>
      <c r="I13" s="16">
        <v>19.670999999999999</v>
      </c>
      <c r="J13" s="16">
        <v>22.131</v>
      </c>
      <c r="K13" s="16">
        <v>8.0000000000000002E-3</v>
      </c>
      <c r="L13" s="16">
        <v>0</v>
      </c>
      <c r="M13" s="16">
        <v>0.14499999999999999</v>
      </c>
      <c r="N13" s="16">
        <v>4.7E-2</v>
      </c>
      <c r="O13" s="16">
        <f t="shared" si="0"/>
        <v>16.995999999999999</v>
      </c>
      <c r="P13" s="20">
        <v>0</v>
      </c>
      <c r="Q13" s="20">
        <v>0</v>
      </c>
      <c r="R13" s="23" t="s">
        <v>40</v>
      </c>
      <c r="S13" s="23" t="s">
        <v>40</v>
      </c>
      <c r="T13" s="23" t="s">
        <v>40</v>
      </c>
      <c r="U13" s="23" t="s">
        <v>40</v>
      </c>
    </row>
    <row r="14" spans="1:21" x14ac:dyDescent="0.2">
      <c r="A14" s="15" t="s">
        <v>20</v>
      </c>
      <c r="B14" s="15" t="s">
        <v>24</v>
      </c>
      <c r="C14" s="16">
        <v>323.09000000000003</v>
      </c>
      <c r="D14" s="15">
        <v>7</v>
      </c>
      <c r="E14" s="16">
        <v>6499</v>
      </c>
      <c r="F14" s="16">
        <v>7044</v>
      </c>
      <c r="G14" s="16">
        <v>11550</v>
      </c>
      <c r="H14" s="16">
        <v>563</v>
      </c>
      <c r="I14" s="16">
        <v>0</v>
      </c>
      <c r="J14" s="16">
        <v>508</v>
      </c>
      <c r="K14" s="16">
        <v>0</v>
      </c>
      <c r="L14" s="16">
        <v>0</v>
      </c>
      <c r="M14" s="16">
        <v>0</v>
      </c>
      <c r="N14" s="16">
        <v>0</v>
      </c>
      <c r="O14" s="16">
        <f t="shared" si="0"/>
        <v>-5051</v>
      </c>
      <c r="P14" s="20">
        <v>0</v>
      </c>
      <c r="Q14" s="20">
        <v>0</v>
      </c>
      <c r="R14" s="23" t="s">
        <v>40</v>
      </c>
      <c r="S14" s="23" t="s">
        <v>40</v>
      </c>
      <c r="T14" s="23" t="s">
        <v>40</v>
      </c>
      <c r="U14" s="23" t="s">
        <v>40</v>
      </c>
    </row>
    <row r="15" spans="1:21" x14ac:dyDescent="0.2">
      <c r="A15" s="15" t="s">
        <v>20</v>
      </c>
      <c r="B15" s="15" t="s">
        <v>25</v>
      </c>
      <c r="C15" s="16">
        <v>8.48</v>
      </c>
      <c r="D15" s="15">
        <v>2</v>
      </c>
      <c r="E15" s="16">
        <v>1294.9929999999999</v>
      </c>
      <c r="F15" s="16">
        <v>2306.6619999999998</v>
      </c>
      <c r="G15" s="16">
        <v>356.65300000000002</v>
      </c>
      <c r="H15" s="16">
        <v>710.66899999999998</v>
      </c>
      <c r="I15" s="16">
        <v>13.814</v>
      </c>
      <c r="J15" s="16">
        <v>585.76</v>
      </c>
      <c r="K15" s="16">
        <v>0.45300000000000001</v>
      </c>
      <c r="L15" s="16">
        <v>0.11</v>
      </c>
      <c r="M15" s="16">
        <v>2.1920000000000002</v>
      </c>
      <c r="N15" s="16">
        <v>0.44600000000000001</v>
      </c>
      <c r="O15" s="16">
        <f t="shared" si="0"/>
        <v>938.33999999999992</v>
      </c>
      <c r="P15" s="20">
        <v>0</v>
      </c>
      <c r="Q15" s="20">
        <v>0</v>
      </c>
      <c r="R15" s="24" t="s">
        <v>21</v>
      </c>
      <c r="S15" s="24" t="s">
        <v>9</v>
      </c>
      <c r="T15" s="24" t="s">
        <v>117</v>
      </c>
      <c r="U15" s="24" t="s">
        <v>8</v>
      </c>
    </row>
    <row r="16" spans="1:21" x14ac:dyDescent="0.2">
      <c r="A16" s="15" t="s">
        <v>20</v>
      </c>
      <c r="B16" s="15" t="s">
        <v>24</v>
      </c>
      <c r="C16" s="16">
        <v>33.82</v>
      </c>
      <c r="D16" s="15">
        <v>4</v>
      </c>
      <c r="E16" s="16">
        <v>1626.404</v>
      </c>
      <c r="F16" s="16">
        <v>8169.8119999999999</v>
      </c>
      <c r="G16" s="16">
        <v>1623.5060000000001</v>
      </c>
      <c r="H16" s="16">
        <v>6543.4080000000004</v>
      </c>
      <c r="I16" s="16">
        <v>54.805</v>
      </c>
      <c r="J16" s="16">
        <v>5163.7139999999999</v>
      </c>
      <c r="K16" s="16">
        <v>2.1349999999999998</v>
      </c>
      <c r="L16" s="16">
        <v>3.1869999999999998</v>
      </c>
      <c r="M16" s="16">
        <v>1773.9570000000001</v>
      </c>
      <c r="N16" s="16">
        <v>0</v>
      </c>
      <c r="O16" s="16">
        <f t="shared" si="0"/>
        <v>2.8979999999999109</v>
      </c>
      <c r="P16" s="20">
        <v>0</v>
      </c>
      <c r="Q16" s="20">
        <v>0</v>
      </c>
      <c r="R16" s="24" t="s">
        <v>21</v>
      </c>
      <c r="S16" s="24" t="s">
        <v>9</v>
      </c>
      <c r="T16" s="24" t="s">
        <v>117</v>
      </c>
      <c r="U16" s="24" t="s">
        <v>8</v>
      </c>
    </row>
    <row r="17" spans="1:21" x14ac:dyDescent="0.2">
      <c r="A17" s="15" t="s">
        <v>20</v>
      </c>
      <c r="B17" s="15" t="s">
        <v>24</v>
      </c>
      <c r="C17" s="16">
        <v>4.13</v>
      </c>
      <c r="D17" s="15">
        <v>1</v>
      </c>
      <c r="E17" s="16">
        <v>0</v>
      </c>
      <c r="F17" s="16">
        <v>1274.6379999999999</v>
      </c>
      <c r="G17" s="16">
        <v>177.523</v>
      </c>
      <c r="H17" s="16">
        <v>1383.357</v>
      </c>
      <c r="I17" s="16">
        <v>11.662000000000001</v>
      </c>
      <c r="J17" s="16">
        <v>1205.0160000000001</v>
      </c>
      <c r="K17" s="16">
        <v>0.115</v>
      </c>
      <c r="L17" s="16">
        <v>4.0000000000000001E-3</v>
      </c>
      <c r="M17" s="16">
        <v>5.0229999999999997</v>
      </c>
      <c r="N17" s="16">
        <v>0.46700000000000003</v>
      </c>
      <c r="O17" s="16">
        <f t="shared" si="0"/>
        <v>-177.523</v>
      </c>
      <c r="P17" s="20">
        <v>0</v>
      </c>
      <c r="Q17" s="20">
        <v>0</v>
      </c>
      <c r="R17" s="24" t="s">
        <v>21</v>
      </c>
      <c r="S17" s="24" t="s">
        <v>9</v>
      </c>
      <c r="T17" s="24" t="s">
        <v>117</v>
      </c>
      <c r="U17" s="24" t="s">
        <v>8</v>
      </c>
    </row>
    <row r="18" spans="1:21" x14ac:dyDescent="0.2">
      <c r="A18" s="15" t="s">
        <v>20</v>
      </c>
      <c r="B18" s="15" t="s">
        <v>27</v>
      </c>
      <c r="C18" s="16">
        <v>6</v>
      </c>
      <c r="D18" s="15">
        <v>2</v>
      </c>
      <c r="E18" s="16">
        <v>461.392</v>
      </c>
      <c r="F18" s="16">
        <v>659.24199999999996</v>
      </c>
      <c r="G18" s="16">
        <v>355.52199999999999</v>
      </c>
      <c r="H18" s="16">
        <v>197.85</v>
      </c>
      <c r="I18" s="16">
        <v>3.8380000000000001</v>
      </c>
      <c r="J18" s="16">
        <v>134.58799999999999</v>
      </c>
      <c r="K18" s="16">
        <v>0.104</v>
      </c>
      <c r="L18" s="16">
        <v>2.5000000000000001E-2</v>
      </c>
      <c r="M18" s="16">
        <v>0.504</v>
      </c>
      <c r="N18" s="16">
        <v>0.13800000000000001</v>
      </c>
      <c r="O18" s="16">
        <f t="shared" si="0"/>
        <v>105.87</v>
      </c>
      <c r="P18" s="20">
        <v>0</v>
      </c>
      <c r="Q18" s="20">
        <v>0</v>
      </c>
      <c r="R18" s="24" t="s">
        <v>21</v>
      </c>
      <c r="S18" s="24" t="s">
        <v>9</v>
      </c>
      <c r="T18" s="24" t="s">
        <v>117</v>
      </c>
      <c r="U18" s="24" t="s">
        <v>8</v>
      </c>
    </row>
    <row r="19" spans="1:21" x14ac:dyDescent="0.2">
      <c r="A19" s="15" t="s">
        <v>20</v>
      </c>
      <c r="B19" s="15" t="s">
        <v>28</v>
      </c>
      <c r="C19" s="16">
        <v>19.740000000000002</v>
      </c>
      <c r="D19" s="15">
        <v>3</v>
      </c>
      <c r="E19" s="16">
        <v>3543.21</v>
      </c>
      <c r="F19" s="16">
        <v>11669.352999999999</v>
      </c>
      <c r="G19" s="16">
        <v>1133.2180000000001</v>
      </c>
      <c r="H19" s="16">
        <v>8126.143</v>
      </c>
      <c r="I19" s="16">
        <v>392.35399999999998</v>
      </c>
      <c r="J19" s="16">
        <v>6772.4409999999998</v>
      </c>
      <c r="K19" s="16">
        <v>3.4009999999999998</v>
      </c>
      <c r="L19" s="16">
        <v>4.0579999999999998</v>
      </c>
      <c r="M19" s="16">
        <v>477.73500000000001</v>
      </c>
      <c r="N19" s="16">
        <v>103.623</v>
      </c>
      <c r="O19" s="16">
        <f t="shared" si="0"/>
        <v>2409.9920000000002</v>
      </c>
      <c r="P19" s="20">
        <v>0</v>
      </c>
      <c r="Q19" s="20">
        <v>0</v>
      </c>
      <c r="R19" s="24" t="s">
        <v>21</v>
      </c>
      <c r="S19" s="24" t="s">
        <v>10</v>
      </c>
      <c r="T19" s="24" t="s">
        <v>8</v>
      </c>
      <c r="U19" s="24" t="s">
        <v>8</v>
      </c>
    </row>
    <row r="20" spans="1:21" x14ac:dyDescent="0.2">
      <c r="A20" s="15" t="s">
        <v>20</v>
      </c>
      <c r="B20" s="15" t="s">
        <v>24</v>
      </c>
      <c r="C20" s="16">
        <v>37.340000000000003</v>
      </c>
      <c r="D20" s="15">
        <v>4</v>
      </c>
      <c r="E20" s="16">
        <v>9024.1460000000006</v>
      </c>
      <c r="F20" s="16">
        <v>32235.884999999998</v>
      </c>
      <c r="G20" s="16">
        <v>2442.0120000000002</v>
      </c>
      <c r="H20" s="16">
        <v>23981.441999999999</v>
      </c>
      <c r="I20" s="16">
        <v>2054.37</v>
      </c>
      <c r="J20" s="16">
        <v>20076.238000000001</v>
      </c>
      <c r="K20" s="16">
        <v>8.2989999999999995</v>
      </c>
      <c r="L20" s="16">
        <v>12.391</v>
      </c>
      <c r="M20" s="16">
        <v>6897.0479999999998</v>
      </c>
      <c r="N20" s="16">
        <v>0</v>
      </c>
      <c r="O20" s="16">
        <f t="shared" si="0"/>
        <v>6582.134</v>
      </c>
      <c r="P20" s="20">
        <v>4482.5839999999998</v>
      </c>
      <c r="Q20" s="20">
        <v>5.7</v>
      </c>
      <c r="R20" s="24" t="s">
        <v>21</v>
      </c>
      <c r="S20" s="24" t="s">
        <v>10</v>
      </c>
      <c r="T20" s="24" t="s">
        <v>8</v>
      </c>
      <c r="U20" s="24" t="s">
        <v>8</v>
      </c>
    </row>
    <row r="21" spans="1:21" x14ac:dyDescent="0.2">
      <c r="A21" s="15" t="s">
        <v>20</v>
      </c>
      <c r="B21" s="15" t="s">
        <v>29</v>
      </c>
      <c r="C21" s="16">
        <v>539.27</v>
      </c>
      <c r="D21" s="15">
        <v>7</v>
      </c>
      <c r="E21" s="16">
        <v>390475</v>
      </c>
      <c r="F21" s="16">
        <v>531493</v>
      </c>
      <c r="G21" s="16">
        <v>37243</v>
      </c>
      <c r="H21" s="16">
        <v>269003</v>
      </c>
      <c r="I21" s="16">
        <v>2549</v>
      </c>
      <c r="J21" s="16">
        <v>85701</v>
      </c>
      <c r="K21" s="16">
        <v>0</v>
      </c>
      <c r="L21" s="16">
        <v>0</v>
      </c>
      <c r="M21" s="16">
        <v>0</v>
      </c>
      <c r="N21" s="16">
        <v>0</v>
      </c>
      <c r="O21" s="16">
        <f>E21-G21</f>
        <v>353232</v>
      </c>
      <c r="P21" s="20">
        <v>0</v>
      </c>
      <c r="Q21" s="20">
        <v>0</v>
      </c>
      <c r="R21" s="24" t="s">
        <v>21</v>
      </c>
      <c r="S21" s="24" t="s">
        <v>10</v>
      </c>
      <c r="T21" s="24" t="s">
        <v>8</v>
      </c>
      <c r="U21" s="24" t="s">
        <v>8</v>
      </c>
    </row>
    <row r="22" spans="1:21" x14ac:dyDescent="0.2">
      <c r="A22" s="15" t="s">
        <v>20</v>
      </c>
      <c r="B22" s="15" t="s">
        <v>26</v>
      </c>
      <c r="C22" s="16">
        <v>237.15</v>
      </c>
      <c r="D22" s="15">
        <v>6</v>
      </c>
      <c r="E22" s="16">
        <v>38712.61</v>
      </c>
      <c r="F22" s="16">
        <v>67133.138000000006</v>
      </c>
      <c r="G22" s="16">
        <v>13927.583000000001</v>
      </c>
      <c r="H22" s="16">
        <v>28420.527999999998</v>
      </c>
      <c r="I22" s="16">
        <v>1211.913</v>
      </c>
      <c r="J22" s="16">
        <v>22238.261999999999</v>
      </c>
      <c r="K22" s="16">
        <v>0</v>
      </c>
      <c r="L22" s="16">
        <v>0</v>
      </c>
      <c r="M22" s="16">
        <v>0</v>
      </c>
      <c r="N22" s="16">
        <v>0</v>
      </c>
      <c r="O22" s="16">
        <f t="shared" si="0"/>
        <v>24785.027000000002</v>
      </c>
      <c r="P22" s="20">
        <v>0</v>
      </c>
      <c r="Q22" s="20">
        <v>0</v>
      </c>
      <c r="R22" s="24" t="s">
        <v>21</v>
      </c>
      <c r="S22" s="24" t="s">
        <v>10</v>
      </c>
      <c r="T22" s="24" t="s">
        <v>8</v>
      </c>
      <c r="U22" s="24" t="s">
        <v>8</v>
      </c>
    </row>
    <row r="23" spans="1:21" x14ac:dyDescent="0.2">
      <c r="A23" s="15" t="s">
        <v>20</v>
      </c>
      <c r="B23" s="15" t="s">
        <v>24</v>
      </c>
      <c r="C23" s="16">
        <v>4.74</v>
      </c>
      <c r="D23" s="15">
        <v>1</v>
      </c>
      <c r="E23" s="16">
        <v>82.56</v>
      </c>
      <c r="F23" s="16">
        <v>260.553</v>
      </c>
      <c r="G23" s="16">
        <v>189.26300000000001</v>
      </c>
      <c r="H23" s="16">
        <v>177.99299999999999</v>
      </c>
      <c r="I23" s="16">
        <v>2.44</v>
      </c>
      <c r="J23" s="16">
        <v>148.95400000000001</v>
      </c>
      <c r="K23" s="16">
        <v>1.4E-2</v>
      </c>
      <c r="L23" s="16">
        <v>0</v>
      </c>
      <c r="M23" s="16">
        <v>0.621</v>
      </c>
      <c r="N23" s="16">
        <v>9.5000000000000001E-2</v>
      </c>
      <c r="O23" s="16">
        <f t="shared" si="0"/>
        <v>-106.703</v>
      </c>
      <c r="P23" s="20">
        <v>0</v>
      </c>
      <c r="Q23" s="20">
        <v>0</v>
      </c>
      <c r="R23" s="24" t="s">
        <v>21</v>
      </c>
      <c r="S23" s="24" t="s">
        <v>10</v>
      </c>
      <c r="T23" s="24" t="s">
        <v>8</v>
      </c>
      <c r="U23" s="24" t="s">
        <v>8</v>
      </c>
    </row>
    <row r="24" spans="1:21" x14ac:dyDescent="0.2">
      <c r="A24" s="15" t="s">
        <v>20</v>
      </c>
      <c r="B24" s="15" t="s">
        <v>22</v>
      </c>
      <c r="C24" s="16">
        <v>3.5</v>
      </c>
      <c r="D24" s="15">
        <v>1</v>
      </c>
      <c r="E24" s="16">
        <v>105.664</v>
      </c>
      <c r="F24" s="16">
        <v>571.26599999999996</v>
      </c>
      <c r="G24" s="16">
        <v>105.732</v>
      </c>
      <c r="H24" s="16">
        <v>465.60199999999998</v>
      </c>
      <c r="I24" s="16">
        <v>0</v>
      </c>
      <c r="J24" s="16">
        <v>421.49299999999999</v>
      </c>
      <c r="K24" s="16">
        <v>0.04</v>
      </c>
      <c r="L24" s="16">
        <v>1E-3</v>
      </c>
      <c r="M24" s="16">
        <v>1.7569999999999999</v>
      </c>
      <c r="N24" s="16">
        <v>0.20799999999999999</v>
      </c>
      <c r="O24" s="16">
        <f t="shared" si="0"/>
        <v>-6.799999999999784E-2</v>
      </c>
      <c r="P24" s="20">
        <v>0</v>
      </c>
      <c r="Q24" s="20">
        <v>0</v>
      </c>
      <c r="R24" s="24" t="s">
        <v>21</v>
      </c>
      <c r="S24" s="24" t="s">
        <v>10</v>
      </c>
      <c r="T24" s="24" t="s">
        <v>8</v>
      </c>
      <c r="U24" s="24" t="s">
        <v>8</v>
      </c>
    </row>
    <row r="25" spans="1:21" x14ac:dyDescent="0.2">
      <c r="A25" s="15" t="s">
        <v>20</v>
      </c>
      <c r="B25" s="15" t="s">
        <v>22</v>
      </c>
      <c r="C25" s="16">
        <v>82.42</v>
      </c>
      <c r="D25" s="15">
        <v>5</v>
      </c>
      <c r="E25" s="16">
        <v>3029.8270000000002</v>
      </c>
      <c r="F25" s="16">
        <v>27788.843000000001</v>
      </c>
      <c r="G25" s="16">
        <v>3552.9479999999999</v>
      </c>
      <c r="H25" s="16">
        <v>24889.4</v>
      </c>
      <c r="I25" s="16">
        <v>59.02</v>
      </c>
      <c r="J25" s="16">
        <v>24150.168000000001</v>
      </c>
      <c r="K25" s="16">
        <v>5.8780000000000001</v>
      </c>
      <c r="L25" s="16">
        <v>28.434000000000001</v>
      </c>
      <c r="M25" s="16">
        <v>2524.0650000000001</v>
      </c>
      <c r="N25" s="16">
        <v>27.986999999999998</v>
      </c>
      <c r="O25" s="16">
        <f t="shared" si="0"/>
        <v>-523.12099999999964</v>
      </c>
      <c r="P25" s="20">
        <v>0</v>
      </c>
      <c r="Q25" s="20">
        <v>49.252000000000002</v>
      </c>
      <c r="R25" s="24" t="s">
        <v>21</v>
      </c>
      <c r="S25" s="24" t="s">
        <v>10</v>
      </c>
      <c r="T25" s="24" t="s">
        <v>8</v>
      </c>
      <c r="U25" s="24" t="s">
        <v>8</v>
      </c>
    </row>
    <row r="26" spans="1:21" x14ac:dyDescent="0.2">
      <c r="A26" s="15" t="s">
        <v>20</v>
      </c>
      <c r="B26" s="15" t="s">
        <v>23</v>
      </c>
      <c r="C26" s="16">
        <v>7.17</v>
      </c>
      <c r="D26" s="15">
        <v>2</v>
      </c>
      <c r="E26" s="16">
        <v>1374.663</v>
      </c>
      <c r="F26" s="16">
        <v>3981.1030000000001</v>
      </c>
      <c r="G26" s="16">
        <v>429.30799999999999</v>
      </c>
      <c r="H26" s="16">
        <v>2606.44</v>
      </c>
      <c r="I26" s="16">
        <v>1770.242</v>
      </c>
      <c r="J26" s="16">
        <v>621.17200000000003</v>
      </c>
      <c r="K26" s="16">
        <v>0.48099999999999998</v>
      </c>
      <c r="L26" s="16">
        <v>0.11700000000000001</v>
      </c>
      <c r="M26" s="16">
        <v>2.3239999999999998</v>
      </c>
      <c r="N26" s="16">
        <v>0.84399999999999997</v>
      </c>
      <c r="O26" s="16">
        <f t="shared" si="0"/>
        <v>945.35500000000002</v>
      </c>
      <c r="P26" s="20">
        <v>0</v>
      </c>
      <c r="Q26" s="20">
        <v>0</v>
      </c>
      <c r="R26" s="24" t="s">
        <v>21</v>
      </c>
      <c r="S26" s="24" t="s">
        <v>10</v>
      </c>
      <c r="T26" s="24" t="s">
        <v>8</v>
      </c>
      <c r="U26" s="24" t="s">
        <v>8</v>
      </c>
    </row>
    <row r="27" spans="1:21" x14ac:dyDescent="0.2">
      <c r="A27" s="17" t="s">
        <v>20</v>
      </c>
      <c r="B27" s="17" t="s">
        <v>24</v>
      </c>
      <c r="C27" s="18">
        <v>369.83</v>
      </c>
      <c r="D27" s="17">
        <v>7</v>
      </c>
      <c r="E27" s="18">
        <v>32095</v>
      </c>
      <c r="F27" s="18">
        <v>59253</v>
      </c>
      <c r="G27" s="18">
        <v>19824</v>
      </c>
      <c r="H27" s="18">
        <v>30490</v>
      </c>
      <c r="I27" s="18">
        <v>312</v>
      </c>
      <c r="J27" s="18">
        <v>24608</v>
      </c>
      <c r="K27" s="18">
        <v>0</v>
      </c>
      <c r="L27" s="18">
        <v>0</v>
      </c>
      <c r="M27" s="18">
        <v>0</v>
      </c>
      <c r="N27" s="18">
        <v>0</v>
      </c>
      <c r="O27" s="18">
        <f t="shared" si="0"/>
        <v>12271</v>
      </c>
      <c r="P27" s="21">
        <v>7.0469999999999997</v>
      </c>
      <c r="Q27" s="21">
        <v>4.4820000000000002</v>
      </c>
      <c r="R27" s="25" t="s">
        <v>21</v>
      </c>
      <c r="S27" s="25" t="s">
        <v>10</v>
      </c>
      <c r="T27" s="25" t="s">
        <v>8</v>
      </c>
      <c r="U27" s="25" t="s">
        <v>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9"/>
  <sheetViews>
    <sheetView workbookViewId="0">
      <selection activeCell="C21" sqref="C21"/>
    </sheetView>
  </sheetViews>
  <sheetFormatPr defaultRowHeight="12.75" x14ac:dyDescent="0.2"/>
  <cols>
    <col min="1" max="4" width="19" customWidth="1"/>
    <col min="7" max="12" width="12.7109375" customWidth="1"/>
  </cols>
  <sheetData>
    <row r="1" spans="1:14" ht="13.5" thickBot="1" x14ac:dyDescent="0.25">
      <c r="A1" s="60"/>
      <c r="B1" s="60"/>
      <c r="C1" s="60"/>
      <c r="D1" s="60"/>
    </row>
    <row r="2" spans="1:14" ht="25.5" x14ac:dyDescent="0.2">
      <c r="A2" s="129" t="s">
        <v>127</v>
      </c>
      <c r="B2" s="129"/>
      <c r="C2" s="129"/>
      <c r="D2" s="61">
        <v>1124</v>
      </c>
      <c r="G2" s="125" t="s">
        <v>149</v>
      </c>
      <c r="H2" s="126"/>
      <c r="I2" s="67" t="s">
        <v>130</v>
      </c>
      <c r="J2" s="67" t="s">
        <v>150</v>
      </c>
      <c r="K2" s="67" t="s">
        <v>151</v>
      </c>
      <c r="L2" s="68" t="s">
        <v>152</v>
      </c>
    </row>
    <row r="3" spans="1:14" x14ac:dyDescent="0.2">
      <c r="A3" s="128" t="s">
        <v>128</v>
      </c>
      <c r="B3" s="128"/>
      <c r="C3" s="128"/>
      <c r="D3" s="128"/>
      <c r="G3" s="69">
        <v>0</v>
      </c>
      <c r="H3" s="70" t="s">
        <v>153</v>
      </c>
      <c r="I3" s="70">
        <v>441</v>
      </c>
      <c r="J3" s="71">
        <v>39.229999999999997</v>
      </c>
      <c r="K3" s="70">
        <v>441</v>
      </c>
      <c r="L3" s="72">
        <v>39.229999999999997</v>
      </c>
    </row>
    <row r="4" spans="1:14" ht="13.5" thickBot="1" x14ac:dyDescent="0.25">
      <c r="A4" s="130" t="s">
        <v>129</v>
      </c>
      <c r="B4" s="63">
        <v>0</v>
      </c>
      <c r="C4" s="130" t="s">
        <v>130</v>
      </c>
      <c r="D4" s="63">
        <v>237</v>
      </c>
      <c r="G4" s="73">
        <v>1</v>
      </c>
      <c r="H4" s="74" t="s">
        <v>154</v>
      </c>
      <c r="I4" s="74">
        <v>683</v>
      </c>
      <c r="J4" s="75">
        <v>60.77</v>
      </c>
      <c r="K4" s="74">
        <v>1124</v>
      </c>
      <c r="L4" s="76">
        <v>100</v>
      </c>
    </row>
    <row r="5" spans="1:14" x14ac:dyDescent="0.2">
      <c r="A5" s="131"/>
      <c r="B5" s="62">
        <v>1</v>
      </c>
      <c r="C5" s="131"/>
      <c r="D5" s="62">
        <v>887</v>
      </c>
    </row>
    <row r="6" spans="1:14" ht="13.5" thickBot="1" x14ac:dyDescent="0.25">
      <c r="A6" s="127" t="s">
        <v>131</v>
      </c>
      <c r="B6" s="127"/>
      <c r="C6" s="127"/>
      <c r="D6" s="127"/>
    </row>
    <row r="7" spans="1:14" ht="26.25" thickBot="1" x14ac:dyDescent="0.25">
      <c r="A7" s="58"/>
      <c r="B7" s="58"/>
      <c r="C7" s="59" t="s">
        <v>132</v>
      </c>
      <c r="D7" s="59" t="s">
        <v>133</v>
      </c>
      <c r="G7" s="66" t="s">
        <v>159</v>
      </c>
      <c r="H7" s="67" t="s">
        <v>11</v>
      </c>
      <c r="I7" s="68" t="s">
        <v>160</v>
      </c>
    </row>
    <row r="8" spans="1:14" ht="13.5" thickBot="1" x14ac:dyDescent="0.25">
      <c r="A8" s="132" t="s">
        <v>134</v>
      </c>
      <c r="B8" s="132"/>
      <c r="C8" s="64">
        <v>1159.914</v>
      </c>
      <c r="D8" s="64">
        <v>895.9</v>
      </c>
      <c r="F8" s="81"/>
      <c r="G8" s="92">
        <v>1</v>
      </c>
      <c r="H8" s="74">
        <v>656</v>
      </c>
      <c r="I8" s="93">
        <v>5.8487999999999998E-2</v>
      </c>
    </row>
    <row r="9" spans="1:14" x14ac:dyDescent="0.2">
      <c r="A9" s="132" t="s">
        <v>135</v>
      </c>
      <c r="B9" s="132"/>
      <c r="C9" s="64">
        <v>1164.9380000000001</v>
      </c>
      <c r="D9" s="64">
        <v>905.9</v>
      </c>
      <c r="F9" s="82"/>
      <c r="G9" s="80"/>
      <c r="H9" s="80"/>
    </row>
    <row r="10" spans="1:14" x14ac:dyDescent="0.2">
      <c r="A10" s="131" t="s">
        <v>136</v>
      </c>
      <c r="B10" s="131"/>
      <c r="C10" s="65">
        <v>1157.9000000000001</v>
      </c>
      <c r="D10" s="65">
        <v>891.9</v>
      </c>
      <c r="F10" s="116"/>
      <c r="G10" s="136"/>
      <c r="H10" s="136"/>
      <c r="I10" s="137"/>
      <c r="J10" s="137"/>
      <c r="K10" s="137"/>
      <c r="L10" s="137"/>
      <c r="M10" s="137"/>
      <c r="N10" s="137"/>
    </row>
    <row r="11" spans="1:14" x14ac:dyDescent="0.2">
      <c r="A11" s="127" t="s">
        <v>137</v>
      </c>
      <c r="B11" s="127"/>
      <c r="C11" s="127"/>
      <c r="D11" s="127"/>
      <c r="F11" s="137"/>
      <c r="G11" s="116"/>
      <c r="H11" s="116"/>
      <c r="I11" s="116"/>
      <c r="J11" s="116"/>
      <c r="K11" s="116"/>
      <c r="L11" s="137"/>
      <c r="M11" s="137"/>
      <c r="N11" s="137"/>
    </row>
    <row r="12" spans="1:14" x14ac:dyDescent="0.2">
      <c r="A12" s="57" t="s">
        <v>138</v>
      </c>
      <c r="B12" s="63" t="s">
        <v>139</v>
      </c>
      <c r="C12" s="63" t="s">
        <v>140</v>
      </c>
      <c r="D12" s="57" t="s">
        <v>141</v>
      </c>
      <c r="F12" s="137"/>
      <c r="G12" s="116"/>
      <c r="H12" s="116"/>
      <c r="I12" s="116"/>
      <c r="J12" s="116"/>
      <c r="K12" s="116"/>
      <c r="L12" s="137"/>
      <c r="M12" s="137"/>
      <c r="N12" s="137"/>
    </row>
    <row r="13" spans="1:14" x14ac:dyDescent="0.2">
      <c r="A13" s="62" t="s">
        <v>143</v>
      </c>
      <c r="B13" s="62">
        <v>-2.4224999999999999</v>
      </c>
      <c r="C13" s="62">
        <v>0.20749999999999999</v>
      </c>
      <c r="D13" s="62" t="s">
        <v>142</v>
      </c>
      <c r="F13" s="137"/>
      <c r="G13" s="116"/>
      <c r="H13" s="136"/>
      <c r="I13" s="136"/>
      <c r="J13" s="136"/>
      <c r="K13" s="136"/>
      <c r="L13" s="137"/>
      <c r="M13" s="137"/>
      <c r="N13" s="137"/>
    </row>
    <row r="14" spans="1:14" x14ac:dyDescent="0.2">
      <c r="A14" s="127" t="s">
        <v>144</v>
      </c>
      <c r="B14" s="127"/>
      <c r="C14" s="127"/>
      <c r="D14" s="127"/>
      <c r="F14" s="137"/>
      <c r="G14" s="116"/>
      <c r="H14" s="136"/>
      <c r="I14" s="136"/>
      <c r="J14" s="136"/>
      <c r="K14" s="136"/>
      <c r="L14" s="137"/>
      <c r="M14" s="137"/>
      <c r="N14" s="137"/>
    </row>
    <row r="15" spans="1:14" x14ac:dyDescent="0.2">
      <c r="A15" s="57" t="s">
        <v>145</v>
      </c>
      <c r="B15" s="57">
        <v>82.4</v>
      </c>
      <c r="C15" s="57" t="s">
        <v>146</v>
      </c>
      <c r="D15" s="57">
        <v>0.64800000000000002</v>
      </c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x14ac:dyDescent="0.2">
      <c r="A16" s="62" t="s">
        <v>147</v>
      </c>
      <c r="B16" s="62">
        <v>17.600000000000001</v>
      </c>
      <c r="C16" s="62" t="s">
        <v>148</v>
      </c>
      <c r="D16" s="62">
        <v>0.64800000000000002</v>
      </c>
      <c r="F16" s="137"/>
      <c r="G16" s="137"/>
      <c r="H16" s="137"/>
      <c r="I16" s="137"/>
      <c r="J16" s="137"/>
      <c r="K16" s="137"/>
      <c r="L16" s="137"/>
      <c r="M16" s="137"/>
      <c r="N16" s="137"/>
    </row>
    <row r="17" spans="6:14" x14ac:dyDescent="0.2">
      <c r="F17" s="137"/>
      <c r="G17" s="137"/>
      <c r="H17" s="137"/>
      <c r="I17" s="137"/>
      <c r="J17" s="137"/>
      <c r="K17" s="137"/>
      <c r="L17" s="137"/>
      <c r="M17" s="137"/>
      <c r="N17" s="137"/>
    </row>
    <row r="18" spans="6:14" x14ac:dyDescent="0.2">
      <c r="F18" s="137"/>
      <c r="G18" s="137"/>
      <c r="H18" s="137"/>
      <c r="I18" s="137"/>
      <c r="J18" s="137"/>
      <c r="K18" s="137"/>
      <c r="L18" s="137"/>
      <c r="M18" s="137"/>
      <c r="N18" s="137"/>
    </row>
    <row r="19" spans="6:14" x14ac:dyDescent="0.2">
      <c r="F19" s="137"/>
      <c r="G19" s="137"/>
      <c r="H19" s="137"/>
      <c r="I19" s="137"/>
      <c r="J19" s="137"/>
      <c r="K19" s="137"/>
      <c r="L19" s="137"/>
      <c r="M19" s="137"/>
      <c r="N19" s="137"/>
    </row>
  </sheetData>
  <mergeCells count="11">
    <mergeCell ref="G2:H2"/>
    <mergeCell ref="A14:D14"/>
    <mergeCell ref="A11:D11"/>
    <mergeCell ref="A3:D3"/>
    <mergeCell ref="A6:D6"/>
    <mergeCell ref="A2:C2"/>
    <mergeCell ref="C4:C5"/>
    <mergeCell ref="A4:A5"/>
    <mergeCell ref="A8:B8"/>
    <mergeCell ref="A9:B9"/>
    <mergeCell ref="A10:B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"/>
  <sheetViews>
    <sheetView workbookViewId="0">
      <selection activeCell="A31" sqref="A31"/>
    </sheetView>
  </sheetViews>
  <sheetFormatPr defaultRowHeight="12.75" x14ac:dyDescent="0.2"/>
  <cols>
    <col min="1" max="1" width="26.7109375" bestFit="1" customWidth="1"/>
    <col min="2" max="5" width="13" customWidth="1"/>
  </cols>
  <sheetData>
    <row r="1" spans="1:5" x14ac:dyDescent="0.2">
      <c r="A1" s="96"/>
      <c r="B1" s="96"/>
      <c r="C1" s="96"/>
      <c r="D1" s="96"/>
      <c r="E1" s="96"/>
    </row>
    <row r="2" spans="1:5" ht="32.25" customHeight="1" x14ac:dyDescent="0.2">
      <c r="A2" s="45" t="s">
        <v>83</v>
      </c>
      <c r="B2" s="45" t="s">
        <v>163</v>
      </c>
      <c r="C2" s="45" t="s">
        <v>164</v>
      </c>
      <c r="D2" s="45" t="s">
        <v>161</v>
      </c>
      <c r="E2" s="45" t="s">
        <v>162</v>
      </c>
    </row>
    <row r="3" spans="1:5" x14ac:dyDescent="0.2">
      <c r="A3" s="95" t="s">
        <v>44</v>
      </c>
      <c r="B3" s="46">
        <v>0.97514792899408287</v>
      </c>
      <c r="C3" s="46">
        <v>1.5733415148293878E-2</v>
      </c>
      <c r="D3" s="46">
        <v>0.94431100194960993</v>
      </c>
      <c r="E3" s="46">
        <v>1</v>
      </c>
    </row>
    <row r="4" spans="1:5" x14ac:dyDescent="0.2">
      <c r="A4" s="95" t="s">
        <v>45</v>
      </c>
      <c r="B4" s="46">
        <v>0.93777187129655637</v>
      </c>
      <c r="C4" s="46">
        <v>8.1374098452684542E-3</v>
      </c>
      <c r="D4" s="46">
        <v>0.92182284107238854</v>
      </c>
      <c r="E4" s="46">
        <v>0.9537209015207242</v>
      </c>
    </row>
    <row r="5" spans="1:5" x14ac:dyDescent="0.2">
      <c r="A5" s="95" t="s">
        <v>46</v>
      </c>
      <c r="B5" s="46">
        <v>0.90447530864197534</v>
      </c>
      <c r="C5" s="46">
        <v>1.7327453643774356E-2</v>
      </c>
      <c r="D5" s="46">
        <v>0.87051412355639024</v>
      </c>
      <c r="E5" s="46">
        <v>0.93843649372756044</v>
      </c>
    </row>
    <row r="6" spans="1:5" x14ac:dyDescent="0.2">
      <c r="A6" s="95" t="s">
        <v>47</v>
      </c>
      <c r="B6" s="46">
        <v>0.89663165862427852</v>
      </c>
      <c r="C6" s="46">
        <v>1.7717604741107992E-2</v>
      </c>
      <c r="D6" s="46">
        <v>0.86190579143939072</v>
      </c>
      <c r="E6" s="46">
        <v>0.93135752580916631</v>
      </c>
    </row>
    <row r="7" spans="1:5" x14ac:dyDescent="0.2">
      <c r="A7" s="95" t="s">
        <v>48</v>
      </c>
      <c r="B7" s="46">
        <v>0.93678424186898768</v>
      </c>
      <c r="C7" s="46">
        <v>1.4291833378600407E-2</v>
      </c>
      <c r="D7" s="46">
        <v>0.90877276317388345</v>
      </c>
      <c r="E7" s="46">
        <v>0.96479572056409191</v>
      </c>
    </row>
    <row r="8" spans="1:5" x14ac:dyDescent="0.2">
      <c r="A8" s="95" t="s">
        <v>49</v>
      </c>
      <c r="B8" s="46">
        <v>0.94240136732659163</v>
      </c>
      <c r="C8" s="46">
        <v>1.1290412498456789E-2</v>
      </c>
      <c r="D8" s="46">
        <v>0.92027256545901548</v>
      </c>
      <c r="E8" s="46">
        <v>0.96453016919416779</v>
      </c>
    </row>
    <row r="9" spans="1:5" x14ac:dyDescent="0.2">
      <c r="A9" s="95" t="s">
        <v>50</v>
      </c>
      <c r="B9" s="46">
        <v>0.89497657470067671</v>
      </c>
      <c r="C9" s="46">
        <v>1.1661529491255823E-2</v>
      </c>
      <c r="D9" s="46">
        <v>0.87212039689316356</v>
      </c>
      <c r="E9" s="46">
        <v>0.91783275250818985</v>
      </c>
    </row>
    <row r="10" spans="1:5" x14ac:dyDescent="0.2">
      <c r="A10" s="95" t="s">
        <v>51</v>
      </c>
      <c r="B10" s="46">
        <v>0.91608011444921311</v>
      </c>
      <c r="C10" s="46">
        <v>1.0515531617920067E-2</v>
      </c>
      <c r="D10" s="46">
        <v>0.89547005119979761</v>
      </c>
      <c r="E10" s="46">
        <v>0.93669017769862861</v>
      </c>
    </row>
    <row r="11" spans="1:5" x14ac:dyDescent="0.2">
      <c r="A11" s="95" t="s">
        <v>52</v>
      </c>
      <c r="B11" s="46">
        <v>0.88901320205862611</v>
      </c>
      <c r="C11" s="46">
        <v>1.682145276489657E-2</v>
      </c>
      <c r="D11" s="46">
        <v>0.8560437604717871</v>
      </c>
      <c r="E11" s="46">
        <v>0.92198264364546512</v>
      </c>
    </row>
    <row r="12" spans="1:5" x14ac:dyDescent="0.2">
      <c r="A12" s="95" t="s">
        <v>53</v>
      </c>
      <c r="B12" s="46">
        <v>0.89351275407188047</v>
      </c>
      <c r="C12" s="46">
        <v>8.1138235695423777E-3</v>
      </c>
      <c r="D12" s="46">
        <v>0.87760995209866521</v>
      </c>
      <c r="E12" s="46">
        <v>0.90941555604509572</v>
      </c>
    </row>
    <row r="13" spans="1:5" x14ac:dyDescent="0.2">
      <c r="A13" s="95" t="s">
        <v>54</v>
      </c>
      <c r="B13" s="46">
        <v>0.88231796364743431</v>
      </c>
      <c r="C13" s="46">
        <v>1.1348963269610482E-2</v>
      </c>
      <c r="D13" s="46">
        <v>0.86007440437712979</v>
      </c>
      <c r="E13" s="46">
        <v>0.90456152291773884</v>
      </c>
    </row>
    <row r="14" spans="1:5" x14ac:dyDescent="0.2">
      <c r="A14" s="95" t="s">
        <v>55</v>
      </c>
      <c r="B14" s="46">
        <v>0.90030344049633393</v>
      </c>
      <c r="C14" s="46">
        <v>6.7573146086306393E-3</v>
      </c>
      <c r="D14" s="46">
        <v>0.88705934723121149</v>
      </c>
      <c r="E14" s="46">
        <v>0.91354753376145637</v>
      </c>
    </row>
    <row r="15" spans="1:5" x14ac:dyDescent="0.2">
      <c r="A15" s="95" t="s">
        <v>56</v>
      </c>
      <c r="B15" s="46">
        <v>0.9473192704900022</v>
      </c>
      <c r="C15" s="46">
        <v>1.1458626776206363E-2</v>
      </c>
      <c r="D15" s="46">
        <v>0.92486077469635142</v>
      </c>
      <c r="E15" s="46">
        <v>0.96977776628365298</v>
      </c>
    </row>
    <row r="16" spans="1:5" x14ac:dyDescent="0.2">
      <c r="A16" s="95" t="s">
        <v>57</v>
      </c>
      <c r="B16" s="46">
        <v>0.90833012528872403</v>
      </c>
      <c r="C16" s="46">
        <v>8.8236871476413594E-3</v>
      </c>
      <c r="D16" s="46">
        <v>0.89103601626849804</v>
      </c>
      <c r="E16" s="46">
        <v>0.92562423430895002</v>
      </c>
    </row>
    <row r="17" spans="1:5" x14ac:dyDescent="0.2">
      <c r="A17" s="95" t="s">
        <v>58</v>
      </c>
      <c r="B17" s="46">
        <v>0.96539237657843391</v>
      </c>
      <c r="C17" s="46">
        <v>2.9990345196397165E-3</v>
      </c>
      <c r="D17" s="46">
        <v>0.95951437693154773</v>
      </c>
      <c r="E17" s="46">
        <v>0.97127037622532009</v>
      </c>
    </row>
    <row r="18" spans="1:5" x14ac:dyDescent="0.2">
      <c r="A18" s="95" t="s">
        <v>59</v>
      </c>
      <c r="B18" s="46">
        <v>0.95519038447078153</v>
      </c>
      <c r="C18" s="46">
        <v>3.2575576980444147E-3</v>
      </c>
      <c r="D18" s="46">
        <v>0.94880568870505322</v>
      </c>
      <c r="E18" s="46">
        <v>0.96157508023650984</v>
      </c>
    </row>
    <row r="19" spans="1:5" x14ac:dyDescent="0.2">
      <c r="A19" s="95" t="s">
        <v>60</v>
      </c>
      <c r="B19" s="46">
        <v>0.91111719482777764</v>
      </c>
      <c r="C19" s="46">
        <v>3.1496495173833727E-3</v>
      </c>
      <c r="D19" s="46">
        <v>0.9049439952097823</v>
      </c>
      <c r="E19" s="46">
        <v>0.91729039444577298</v>
      </c>
    </row>
    <row r="20" spans="1:5" x14ac:dyDescent="0.2">
      <c r="A20" s="95" t="s">
        <v>61</v>
      </c>
      <c r="B20" s="46">
        <v>0.93471766345345453</v>
      </c>
      <c r="C20" s="46">
        <v>7.9243286222488614E-3</v>
      </c>
      <c r="D20" s="46">
        <v>0.9191862647521869</v>
      </c>
      <c r="E20" s="46">
        <v>0.95024906215472216</v>
      </c>
    </row>
    <row r="21" spans="1:5" x14ac:dyDescent="0.2">
      <c r="A21" s="95" t="s">
        <v>62</v>
      </c>
      <c r="B21" s="46">
        <v>0.95420041032285929</v>
      </c>
      <c r="C21" s="46">
        <v>5.2920719886220434E-3</v>
      </c>
      <c r="D21" s="46">
        <v>0.94382813982156688</v>
      </c>
      <c r="E21" s="46">
        <v>0.96457268082415171</v>
      </c>
    </row>
    <row r="22" spans="1:5" x14ac:dyDescent="0.2">
      <c r="A22" s="95" t="s">
        <v>63</v>
      </c>
      <c r="B22" s="46">
        <v>0.9569449598021027</v>
      </c>
      <c r="C22" s="46">
        <v>6.9732871118105147E-3</v>
      </c>
      <c r="D22" s="46">
        <v>0.94327756820909681</v>
      </c>
      <c r="E22" s="46">
        <v>0.9706123513951086</v>
      </c>
    </row>
    <row r="23" spans="1:5" x14ac:dyDescent="0.2">
      <c r="A23" s="95" t="s">
        <v>64</v>
      </c>
      <c r="B23" s="46">
        <v>0.92399414488677689</v>
      </c>
      <c r="C23" s="46">
        <v>7.2734087949730139E-3</v>
      </c>
      <c r="D23" s="46">
        <v>0.90973852560379287</v>
      </c>
      <c r="E23" s="46">
        <v>0.93824976416976091</v>
      </c>
    </row>
    <row r="24" spans="1:5" x14ac:dyDescent="0.2">
      <c r="A24" s="95" t="s">
        <v>65</v>
      </c>
      <c r="B24" s="46">
        <v>0.97141620859528433</v>
      </c>
      <c r="C24" s="46">
        <v>1.8008228661770698E-3</v>
      </c>
      <c r="D24" s="46">
        <v>0.96788666063504103</v>
      </c>
      <c r="E24" s="46">
        <v>0.97494575655552762</v>
      </c>
    </row>
    <row r="25" spans="1:5" x14ac:dyDescent="0.2">
      <c r="A25" s="95" t="s">
        <v>66</v>
      </c>
      <c r="B25" s="46">
        <v>0.96690876564371564</v>
      </c>
      <c r="C25" s="46">
        <v>3.1917039158560617E-3</v>
      </c>
      <c r="D25" s="46">
        <v>0.9606531409193223</v>
      </c>
      <c r="E25" s="46">
        <v>0.97316439036810898</v>
      </c>
    </row>
    <row r="26" spans="1:5" x14ac:dyDescent="0.2">
      <c r="A26" s="6" t="s">
        <v>67</v>
      </c>
      <c r="B26" s="47">
        <v>0.90640859787043482</v>
      </c>
      <c r="C26" s="47">
        <v>8.9122314315272302E-3</v>
      </c>
      <c r="D26" s="47">
        <v>0.88894094524275558</v>
      </c>
      <c r="E26" s="47">
        <v>0.92387625049811406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6"/>
  <sheetViews>
    <sheetView workbookViewId="0">
      <selection activeCell="A31" sqref="A31"/>
    </sheetView>
  </sheetViews>
  <sheetFormatPr defaultRowHeight="12.75" x14ac:dyDescent="0.2"/>
  <cols>
    <col min="1" max="1" width="26.7109375" style="94" bestFit="1" customWidth="1"/>
    <col min="2" max="5" width="13" style="94" customWidth="1"/>
    <col min="6" max="16384" width="9.140625" style="1"/>
  </cols>
  <sheetData>
    <row r="1" spans="1:5" x14ac:dyDescent="0.2">
      <c r="A1" s="7"/>
      <c r="B1" s="7"/>
      <c r="C1" s="7"/>
      <c r="D1" s="7"/>
      <c r="E1" s="7"/>
    </row>
    <row r="2" spans="1:5" ht="31.5" customHeight="1" x14ac:dyDescent="0.2">
      <c r="A2" s="29" t="s">
        <v>83</v>
      </c>
      <c r="B2" s="29" t="s">
        <v>294</v>
      </c>
      <c r="C2" s="29" t="s">
        <v>295</v>
      </c>
      <c r="D2" s="29" t="s">
        <v>296</v>
      </c>
      <c r="E2" s="29" t="s">
        <v>297</v>
      </c>
    </row>
    <row r="3" spans="1:5" x14ac:dyDescent="0.2">
      <c r="A3" s="3" t="s">
        <v>44</v>
      </c>
      <c r="B3" s="106">
        <v>0.57800509491719565</v>
      </c>
      <c r="C3" s="106">
        <v>0.42199490508280435</v>
      </c>
      <c r="D3" s="106">
        <v>0.26668289350000002</v>
      </c>
      <c r="E3" s="106">
        <v>-1.5173159993431111</v>
      </c>
    </row>
    <row r="4" spans="1:5" x14ac:dyDescent="0.2">
      <c r="A4" s="3" t="s">
        <v>45</v>
      </c>
      <c r="B4" s="106">
        <v>0.53898147824000608</v>
      </c>
      <c r="C4" s="106">
        <v>0.46101852175999386</v>
      </c>
      <c r="D4" s="106">
        <v>-1.0549073000000001E-2</v>
      </c>
      <c r="E4" s="106">
        <v>-6.2057226285025724</v>
      </c>
    </row>
    <row r="5" spans="1:5" x14ac:dyDescent="0.2">
      <c r="A5" s="3" t="s">
        <v>46</v>
      </c>
      <c r="B5" s="106">
        <v>0.50999255898614571</v>
      </c>
      <c r="C5" s="106">
        <v>0.49000744101385435</v>
      </c>
      <c r="D5" s="106">
        <v>7.3813911499999996E-2</v>
      </c>
      <c r="E5" s="106">
        <v>-3.9785487068352037</v>
      </c>
    </row>
    <row r="6" spans="1:5" x14ac:dyDescent="0.2">
      <c r="A6" s="3" t="s">
        <v>47</v>
      </c>
      <c r="B6" s="106">
        <v>0.56969265793276702</v>
      </c>
      <c r="C6" s="106">
        <v>0.43030734206723298</v>
      </c>
      <c r="D6" s="106">
        <v>0.1087606513</v>
      </c>
      <c r="E6" s="106">
        <v>-1.6860086328292125</v>
      </c>
    </row>
    <row r="7" spans="1:5" x14ac:dyDescent="0.2">
      <c r="A7" s="3" t="s">
        <v>48</v>
      </c>
      <c r="B7" s="106">
        <v>0.52906411027948541</v>
      </c>
      <c r="C7" s="106">
        <v>0.47093588972051459</v>
      </c>
      <c r="D7" s="106">
        <v>0.12366152</v>
      </c>
      <c r="E7" s="106">
        <v>-4.2855378760501166</v>
      </c>
    </row>
    <row r="8" spans="1:5" x14ac:dyDescent="0.2">
      <c r="A8" s="3" t="s">
        <v>49</v>
      </c>
      <c r="B8" s="106">
        <v>0.54210419585425629</v>
      </c>
      <c r="C8" s="106">
        <v>0.45789580414574366</v>
      </c>
      <c r="D8" s="106">
        <v>0.10917584180000001</v>
      </c>
      <c r="E8" s="106">
        <v>-3.7918894956370393</v>
      </c>
    </row>
    <row r="9" spans="1:5" x14ac:dyDescent="0.2">
      <c r="A9" s="3" t="s">
        <v>50</v>
      </c>
      <c r="B9" s="106">
        <v>0.5454109023992858</v>
      </c>
      <c r="C9" s="106">
        <v>0.45458909760071414</v>
      </c>
      <c r="D9" s="106">
        <v>4.9358311199999998E-2</v>
      </c>
      <c r="E9" s="106">
        <v>-3.4074812625692492</v>
      </c>
    </row>
    <row r="10" spans="1:5" x14ac:dyDescent="0.2">
      <c r="A10" s="3" t="s">
        <v>51</v>
      </c>
      <c r="B10" s="106">
        <v>0.53534748491493056</v>
      </c>
      <c r="C10" s="106">
        <v>0.46465251508506933</v>
      </c>
      <c r="D10" s="106">
        <v>5.1901204899999998E-2</v>
      </c>
      <c r="E10" s="106">
        <v>-4.7335168468028703</v>
      </c>
    </row>
    <row r="11" spans="1:5" x14ac:dyDescent="0.2">
      <c r="A11" s="3" t="s">
        <v>52</v>
      </c>
      <c r="B11" s="106">
        <v>0.59573931558076498</v>
      </c>
      <c r="C11" s="106">
        <v>0.40426068441923496</v>
      </c>
      <c r="D11" s="106">
        <v>4.88698277E-2</v>
      </c>
      <c r="E11" s="106">
        <v>-2.4308359628078278</v>
      </c>
    </row>
    <row r="12" spans="1:5" x14ac:dyDescent="0.2">
      <c r="A12" s="3" t="s">
        <v>53</v>
      </c>
      <c r="B12" s="106">
        <v>0.59445489632399973</v>
      </c>
      <c r="C12" s="106">
        <v>0.40554510367600027</v>
      </c>
      <c r="D12" s="106">
        <v>2.9664503200000001E-2</v>
      </c>
      <c r="E12" s="106">
        <v>-2.7701932253671857</v>
      </c>
    </row>
    <row r="13" spans="1:5" x14ac:dyDescent="0.2">
      <c r="A13" s="3" t="s">
        <v>54</v>
      </c>
      <c r="B13" s="106">
        <v>0.55678975897505112</v>
      </c>
      <c r="C13" s="106">
        <v>0.44321024102494877</v>
      </c>
      <c r="D13" s="106">
        <v>5.8487580099999999E-2</v>
      </c>
      <c r="E13" s="106">
        <v>-2.4225126177753702</v>
      </c>
    </row>
    <row r="14" spans="1:5" x14ac:dyDescent="0.2">
      <c r="A14" s="3" t="s">
        <v>55</v>
      </c>
      <c r="B14" s="106">
        <v>0.5660174808689763</v>
      </c>
      <c r="C14" s="106">
        <v>0.43398251913102381</v>
      </c>
      <c r="D14" s="106">
        <v>5.8684636700000001E-2</v>
      </c>
      <c r="E14" s="106">
        <v>-4.6057224536818779</v>
      </c>
    </row>
    <row r="15" spans="1:5" x14ac:dyDescent="0.2">
      <c r="A15" s="3" t="s">
        <v>56</v>
      </c>
      <c r="B15" s="106">
        <v>0.5831511697171271</v>
      </c>
      <c r="C15" s="106">
        <v>0.41684883028287273</v>
      </c>
      <c r="D15" s="106">
        <v>4.7066455299999997E-2</v>
      </c>
      <c r="E15" s="106">
        <v>-10.87771248095696</v>
      </c>
    </row>
    <row r="16" spans="1:5" x14ac:dyDescent="0.2">
      <c r="A16" s="3" t="s">
        <v>57</v>
      </c>
      <c r="B16" s="106">
        <v>0.60541736313682892</v>
      </c>
      <c r="C16" s="106">
        <v>0.39458263686317108</v>
      </c>
      <c r="D16" s="106">
        <v>1.4866059500000001E-2</v>
      </c>
      <c r="E16" s="106">
        <v>-3.7202663573949533</v>
      </c>
    </row>
    <row r="17" spans="1:5" x14ac:dyDescent="0.2">
      <c r="A17" s="3" t="s">
        <v>58</v>
      </c>
      <c r="B17" s="106">
        <v>0.61526586941591921</v>
      </c>
      <c r="C17" s="106">
        <v>0.38473413058408074</v>
      </c>
      <c r="D17" s="106">
        <v>0.12345239750000001</v>
      </c>
      <c r="E17" s="106">
        <v>-9.3198390530190327</v>
      </c>
    </row>
    <row r="18" spans="1:5" x14ac:dyDescent="0.2">
      <c r="A18" s="3" t="s">
        <v>59</v>
      </c>
      <c r="B18" s="106">
        <v>0.53873272645678494</v>
      </c>
      <c r="C18" s="106">
        <v>0.46126727354321495</v>
      </c>
      <c r="D18" s="106">
        <v>0.1801942752</v>
      </c>
      <c r="E18" s="106">
        <v>-7.4423599381068406E-2</v>
      </c>
    </row>
    <row r="19" spans="1:5" x14ac:dyDescent="0.2">
      <c r="A19" s="3" t="s">
        <v>60</v>
      </c>
      <c r="B19" s="106">
        <v>0.51715258216171134</v>
      </c>
      <c r="C19" s="106">
        <v>0.48284741783828861</v>
      </c>
      <c r="D19" s="106">
        <v>-7.0834599999999998E-2</v>
      </c>
      <c r="E19" s="106">
        <v>-5.4258721635758853</v>
      </c>
    </row>
    <row r="20" spans="1:5" x14ac:dyDescent="0.2">
      <c r="A20" s="3" t="s">
        <v>61</v>
      </c>
      <c r="B20" s="106">
        <v>0.70864620960684599</v>
      </c>
      <c r="C20" s="106">
        <v>0.29135379039315396</v>
      </c>
      <c r="D20" s="106">
        <v>5.1078773500000001E-2</v>
      </c>
      <c r="E20" s="106">
        <v>-2.3632462667728902</v>
      </c>
    </row>
    <row r="21" spans="1:5" x14ac:dyDescent="0.2">
      <c r="A21" s="3" t="s">
        <v>62</v>
      </c>
      <c r="B21" s="106">
        <v>0.69650971333999767</v>
      </c>
      <c r="C21" s="106">
        <v>0.30349028666000227</v>
      </c>
      <c r="D21" s="106">
        <v>-4.6278397999999998E-2</v>
      </c>
      <c r="E21" s="106">
        <v>-3.9338983675419841</v>
      </c>
    </row>
    <row r="22" spans="1:5" x14ac:dyDescent="0.2">
      <c r="A22" s="3" t="s">
        <v>63</v>
      </c>
      <c r="B22" s="106">
        <v>0.62007839017508659</v>
      </c>
      <c r="C22" s="106">
        <v>0.37992160982491352</v>
      </c>
      <c r="D22" s="106">
        <v>0.14584719069999999</v>
      </c>
      <c r="E22" s="106">
        <v>-4.1471320629747082</v>
      </c>
    </row>
    <row r="23" spans="1:5" x14ac:dyDescent="0.2">
      <c r="A23" s="3" t="s">
        <v>64</v>
      </c>
      <c r="B23" s="106">
        <v>0.71155312206688659</v>
      </c>
      <c r="C23" s="106">
        <v>0.28844687793311347</v>
      </c>
      <c r="D23" s="106">
        <v>0.1186806812</v>
      </c>
      <c r="E23" s="106">
        <v>-4.0230478896057494E-3</v>
      </c>
    </row>
    <row r="24" spans="1:5" x14ac:dyDescent="0.2">
      <c r="A24" s="3" t="s">
        <v>65</v>
      </c>
      <c r="B24" s="106">
        <v>0.74623202981285497</v>
      </c>
      <c r="C24" s="106">
        <v>0.25376797018714509</v>
      </c>
      <c r="D24" s="106">
        <v>3.6364621200000002E-2</v>
      </c>
      <c r="E24" s="106">
        <v>-7.0537712851825454</v>
      </c>
    </row>
    <row r="25" spans="1:5" x14ac:dyDescent="0.2">
      <c r="A25" s="3" t="s">
        <v>66</v>
      </c>
      <c r="B25" s="106">
        <v>0.72014345151970627</v>
      </c>
      <c r="C25" s="106">
        <v>0.27985654848029384</v>
      </c>
      <c r="D25" s="106">
        <v>0.13022869209999999</v>
      </c>
      <c r="E25" s="106">
        <v>-2.6201666932712233</v>
      </c>
    </row>
    <row r="26" spans="1:5" x14ac:dyDescent="0.2">
      <c r="A26" s="7" t="s">
        <v>67</v>
      </c>
      <c r="B26" s="107">
        <v>0.55063321280023303</v>
      </c>
      <c r="C26" s="107">
        <v>0.44936678719976691</v>
      </c>
      <c r="D26" s="107">
        <v>0.1856885868</v>
      </c>
      <c r="E26" s="107">
        <v>-1.7796898252014406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7"/>
  <sheetViews>
    <sheetView workbookViewId="0">
      <selection activeCell="A31" sqref="A31"/>
    </sheetView>
  </sheetViews>
  <sheetFormatPr defaultRowHeight="12.75" x14ac:dyDescent="0.2"/>
  <cols>
    <col min="1" max="1" width="27.5703125" style="1" bestFit="1" customWidth="1"/>
    <col min="2" max="13" width="12.42578125" style="1" customWidth="1"/>
    <col min="14" max="16384" width="9.140625" style="1"/>
  </cols>
  <sheetData>
    <row r="1" spans="1:13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6" customFormat="1" ht="68.25" customHeight="1" x14ac:dyDescent="0.2">
      <c r="A2" s="29" t="s">
        <v>83</v>
      </c>
      <c r="B2" s="29" t="s">
        <v>165</v>
      </c>
      <c r="C2" s="29" t="s">
        <v>166</v>
      </c>
      <c r="D2" s="29" t="s">
        <v>167</v>
      </c>
      <c r="E2" s="29" t="s">
        <v>170</v>
      </c>
      <c r="F2" s="29" t="s">
        <v>158</v>
      </c>
      <c r="G2" s="29" t="s">
        <v>290</v>
      </c>
      <c r="H2" s="29" t="s">
        <v>291</v>
      </c>
      <c r="I2" s="29" t="s">
        <v>292</v>
      </c>
      <c r="J2" s="29" t="s">
        <v>293</v>
      </c>
      <c r="K2" s="29" t="s">
        <v>171</v>
      </c>
      <c r="L2" s="29" t="s">
        <v>169</v>
      </c>
      <c r="M2" s="29" t="s">
        <v>168</v>
      </c>
    </row>
    <row r="3" spans="1:13" x14ac:dyDescent="0.2">
      <c r="A3" s="3" t="s">
        <v>44</v>
      </c>
      <c r="B3" s="3">
        <v>56</v>
      </c>
      <c r="C3" s="3">
        <v>3</v>
      </c>
      <c r="D3" s="3">
        <v>9</v>
      </c>
      <c r="E3" s="3">
        <v>10</v>
      </c>
      <c r="F3" s="3">
        <v>65</v>
      </c>
      <c r="G3" s="4">
        <f>B3/SUM($B3:$E3)*100</f>
        <v>71.794871794871796</v>
      </c>
      <c r="H3" s="4">
        <f t="shared" ref="H3:J3" si="0">C3/SUM($B3:$E3)*100</f>
        <v>3.8461538461538463</v>
      </c>
      <c r="I3" s="4">
        <f t="shared" si="0"/>
        <v>11.538461538461538</v>
      </c>
      <c r="J3" s="4">
        <f t="shared" si="0"/>
        <v>12.820512820512819</v>
      </c>
      <c r="K3" s="4">
        <f t="shared" ref="K3:K27" si="1">F3/SUM(B3:E3)*100</f>
        <v>83.333333333333343</v>
      </c>
      <c r="L3" s="3">
        <v>59</v>
      </c>
      <c r="M3" s="4">
        <f t="shared" ref="M3:M27" si="2">L3/SUM(B3:E3)*100</f>
        <v>75.641025641025635</v>
      </c>
    </row>
    <row r="4" spans="1:13" x14ac:dyDescent="0.2">
      <c r="A4" s="3" t="s">
        <v>45</v>
      </c>
      <c r="B4" s="3">
        <v>409</v>
      </c>
      <c r="C4" s="3">
        <v>31</v>
      </c>
      <c r="D4" s="3">
        <v>118</v>
      </c>
      <c r="E4" s="3">
        <v>246</v>
      </c>
      <c r="F4" s="3">
        <v>527</v>
      </c>
      <c r="G4" s="4">
        <f t="shared" ref="G4:G27" si="3">B4/SUM($B4:$E4)*100</f>
        <v>50.870646766169159</v>
      </c>
      <c r="H4" s="4">
        <f t="shared" ref="H4:H27" si="4">C4/SUM($B4:$E4)*100</f>
        <v>3.8557213930348255</v>
      </c>
      <c r="I4" s="4">
        <f t="shared" ref="I4:I27" si="5">D4/SUM($B4:$E4)*100</f>
        <v>14.676616915422885</v>
      </c>
      <c r="J4" s="4">
        <f t="shared" ref="J4:J27" si="6">E4/SUM($B4:$E4)*100</f>
        <v>30.597014925373134</v>
      </c>
      <c r="K4" s="4">
        <f t="shared" si="1"/>
        <v>65.547263681592042</v>
      </c>
      <c r="L4" s="3">
        <v>440</v>
      </c>
      <c r="M4" s="4">
        <f t="shared" si="2"/>
        <v>54.726368159203972</v>
      </c>
    </row>
    <row r="5" spans="1:13" x14ac:dyDescent="0.2">
      <c r="A5" s="3" t="s">
        <v>46</v>
      </c>
      <c r="B5" s="3">
        <v>176</v>
      </c>
      <c r="C5" s="3">
        <v>20</v>
      </c>
      <c r="D5" s="3">
        <v>40</v>
      </c>
      <c r="E5" s="3">
        <v>70</v>
      </c>
      <c r="F5" s="3">
        <v>216</v>
      </c>
      <c r="G5" s="4">
        <f t="shared" si="3"/>
        <v>57.51633986928104</v>
      </c>
      <c r="H5" s="4">
        <f t="shared" si="4"/>
        <v>6.5359477124183014</v>
      </c>
      <c r="I5" s="4">
        <f t="shared" si="5"/>
        <v>13.071895424836603</v>
      </c>
      <c r="J5" s="4">
        <f t="shared" si="6"/>
        <v>22.875816993464053</v>
      </c>
      <c r="K5" s="4">
        <f t="shared" si="1"/>
        <v>70.588235294117652</v>
      </c>
      <c r="L5" s="3">
        <v>196</v>
      </c>
      <c r="M5" s="4">
        <f t="shared" si="2"/>
        <v>64.052287581699346</v>
      </c>
    </row>
    <row r="6" spans="1:13" x14ac:dyDescent="0.2">
      <c r="A6" s="3" t="s">
        <v>47</v>
      </c>
      <c r="B6" s="3">
        <v>184</v>
      </c>
      <c r="C6" s="3">
        <v>9</v>
      </c>
      <c r="D6" s="3">
        <v>87</v>
      </c>
      <c r="E6" s="3">
        <v>69</v>
      </c>
      <c r="F6" s="3">
        <v>271</v>
      </c>
      <c r="G6" s="4">
        <f t="shared" si="3"/>
        <v>52.722063037249278</v>
      </c>
      <c r="H6" s="4">
        <f t="shared" si="4"/>
        <v>2.5787965616045847</v>
      </c>
      <c r="I6" s="4">
        <f t="shared" si="5"/>
        <v>24.928366762177649</v>
      </c>
      <c r="J6" s="4">
        <f t="shared" si="6"/>
        <v>19.770773638968482</v>
      </c>
      <c r="K6" s="4">
        <f t="shared" si="1"/>
        <v>77.650429799426931</v>
      </c>
      <c r="L6" s="3">
        <v>193</v>
      </c>
      <c r="M6" s="4">
        <f t="shared" si="2"/>
        <v>55.300859598853869</v>
      </c>
    </row>
    <row r="7" spans="1:13" x14ac:dyDescent="0.2">
      <c r="A7" s="3" t="s">
        <v>48</v>
      </c>
      <c r="B7" s="3">
        <v>190</v>
      </c>
      <c r="C7" s="3">
        <v>8</v>
      </c>
      <c r="D7" s="3">
        <v>32</v>
      </c>
      <c r="E7" s="3">
        <v>51</v>
      </c>
      <c r="F7" s="3">
        <v>222</v>
      </c>
      <c r="G7" s="4">
        <f t="shared" si="3"/>
        <v>67.615658362989322</v>
      </c>
      <c r="H7" s="4">
        <f t="shared" si="4"/>
        <v>2.8469750889679712</v>
      </c>
      <c r="I7" s="4">
        <f t="shared" si="5"/>
        <v>11.387900355871885</v>
      </c>
      <c r="J7" s="4">
        <f t="shared" si="6"/>
        <v>18.14946619217082</v>
      </c>
      <c r="K7" s="4">
        <f t="shared" si="1"/>
        <v>79.003558718861214</v>
      </c>
      <c r="L7" s="3">
        <v>198</v>
      </c>
      <c r="M7" s="4">
        <f t="shared" si="2"/>
        <v>70.462633451957288</v>
      </c>
    </row>
    <row r="8" spans="1:13" x14ac:dyDescent="0.2">
      <c r="A8" s="3" t="s">
        <v>49</v>
      </c>
      <c r="B8" s="3">
        <v>248</v>
      </c>
      <c r="C8" s="3">
        <v>30</v>
      </c>
      <c r="D8" s="3">
        <v>47</v>
      </c>
      <c r="E8" s="3">
        <v>89</v>
      </c>
      <c r="F8" s="3">
        <v>295</v>
      </c>
      <c r="G8" s="4">
        <f t="shared" si="3"/>
        <v>59.903381642512073</v>
      </c>
      <c r="H8" s="4">
        <f t="shared" si="4"/>
        <v>7.2463768115942031</v>
      </c>
      <c r="I8" s="4">
        <f t="shared" si="5"/>
        <v>11.352657004830919</v>
      </c>
      <c r="J8" s="4">
        <f t="shared" si="6"/>
        <v>21.497584541062803</v>
      </c>
      <c r="K8" s="4">
        <f t="shared" si="1"/>
        <v>71.25603864734299</v>
      </c>
      <c r="L8" s="3">
        <v>278</v>
      </c>
      <c r="M8" s="4">
        <f t="shared" si="2"/>
        <v>67.149758454106276</v>
      </c>
    </row>
    <row r="9" spans="1:13" x14ac:dyDescent="0.2">
      <c r="A9" s="3" t="s">
        <v>50</v>
      </c>
      <c r="B9" s="3">
        <v>396</v>
      </c>
      <c r="C9" s="3">
        <v>53</v>
      </c>
      <c r="D9" s="3">
        <v>114</v>
      </c>
      <c r="E9" s="3">
        <v>173</v>
      </c>
      <c r="F9" s="3">
        <v>510</v>
      </c>
      <c r="G9" s="4">
        <f t="shared" si="3"/>
        <v>53.804347826086953</v>
      </c>
      <c r="H9" s="4">
        <f t="shared" si="4"/>
        <v>7.2010869565217392</v>
      </c>
      <c r="I9" s="4">
        <f t="shared" si="5"/>
        <v>15.489130434782608</v>
      </c>
      <c r="J9" s="4">
        <f t="shared" si="6"/>
        <v>23.505434782608695</v>
      </c>
      <c r="K9" s="4">
        <f t="shared" si="1"/>
        <v>69.293478260869563</v>
      </c>
      <c r="L9" s="3">
        <v>449</v>
      </c>
      <c r="M9" s="4">
        <f t="shared" si="2"/>
        <v>61.005434782608688</v>
      </c>
    </row>
    <row r="10" spans="1:13" x14ac:dyDescent="0.2">
      <c r="A10" s="3" t="s">
        <v>51</v>
      </c>
      <c r="B10" s="3">
        <v>362</v>
      </c>
      <c r="C10" s="3">
        <v>44</v>
      </c>
      <c r="D10" s="3">
        <v>104</v>
      </c>
      <c r="E10" s="3">
        <v>181</v>
      </c>
      <c r="F10" s="3">
        <v>466</v>
      </c>
      <c r="G10" s="4">
        <f t="shared" si="3"/>
        <v>52.387843704775683</v>
      </c>
      <c r="H10" s="4">
        <f t="shared" si="4"/>
        <v>6.3675832127351661</v>
      </c>
      <c r="I10" s="4">
        <f t="shared" si="5"/>
        <v>15.050651230101304</v>
      </c>
      <c r="J10" s="4">
        <f t="shared" si="6"/>
        <v>26.193921852387842</v>
      </c>
      <c r="K10" s="4">
        <f t="shared" si="1"/>
        <v>67.438494934876985</v>
      </c>
      <c r="L10" s="3">
        <v>406</v>
      </c>
      <c r="M10" s="4">
        <f t="shared" si="2"/>
        <v>58.755426917510853</v>
      </c>
    </row>
    <row r="11" spans="1:13" x14ac:dyDescent="0.2">
      <c r="A11" s="3" t="s">
        <v>52</v>
      </c>
      <c r="B11" s="3">
        <v>175</v>
      </c>
      <c r="C11" s="3">
        <v>24</v>
      </c>
      <c r="D11" s="3">
        <v>71</v>
      </c>
      <c r="E11" s="3">
        <v>85</v>
      </c>
      <c r="F11" s="3">
        <v>246</v>
      </c>
      <c r="G11" s="4">
        <f t="shared" si="3"/>
        <v>49.295774647887328</v>
      </c>
      <c r="H11" s="4">
        <f t="shared" si="4"/>
        <v>6.7605633802816891</v>
      </c>
      <c r="I11" s="4">
        <f t="shared" si="5"/>
        <v>20</v>
      </c>
      <c r="J11" s="4">
        <f t="shared" si="6"/>
        <v>23.943661971830984</v>
      </c>
      <c r="K11" s="4">
        <f t="shared" si="1"/>
        <v>69.295774647887328</v>
      </c>
      <c r="L11" s="3">
        <v>199</v>
      </c>
      <c r="M11" s="4">
        <f t="shared" si="2"/>
        <v>56.056338028169016</v>
      </c>
    </row>
    <row r="12" spans="1:13" x14ac:dyDescent="0.2">
      <c r="A12" s="3" t="s">
        <v>53</v>
      </c>
      <c r="B12" s="3">
        <v>851</v>
      </c>
      <c r="C12" s="3">
        <v>79</v>
      </c>
      <c r="D12" s="3">
        <v>365</v>
      </c>
      <c r="E12" s="3">
        <v>312</v>
      </c>
      <c r="F12" s="3">
        <v>1216</v>
      </c>
      <c r="G12" s="4">
        <f t="shared" si="3"/>
        <v>52.955818294959556</v>
      </c>
      <c r="H12" s="4">
        <f t="shared" si="4"/>
        <v>4.9159925326695708</v>
      </c>
      <c r="I12" s="4">
        <f t="shared" si="5"/>
        <v>22.713130056004978</v>
      </c>
      <c r="J12" s="4">
        <f t="shared" si="6"/>
        <v>19.415059116365899</v>
      </c>
      <c r="K12" s="4">
        <f t="shared" si="1"/>
        <v>75.668948350964527</v>
      </c>
      <c r="L12" s="3">
        <v>930</v>
      </c>
      <c r="M12" s="4">
        <f t="shared" si="2"/>
        <v>57.871810827629119</v>
      </c>
    </row>
    <row r="13" spans="1:13" x14ac:dyDescent="0.2">
      <c r="A13" s="3" t="s">
        <v>54</v>
      </c>
      <c r="B13" s="3">
        <v>632</v>
      </c>
      <c r="C13" s="3">
        <v>51</v>
      </c>
      <c r="D13" s="3">
        <v>255</v>
      </c>
      <c r="E13" s="3">
        <v>186</v>
      </c>
      <c r="F13" s="3">
        <v>887</v>
      </c>
      <c r="G13" s="4">
        <f t="shared" si="3"/>
        <v>56.227758007117437</v>
      </c>
      <c r="H13" s="4">
        <f t="shared" si="4"/>
        <v>4.537366548042705</v>
      </c>
      <c r="I13" s="4">
        <f t="shared" si="5"/>
        <v>22.686832740213521</v>
      </c>
      <c r="J13" s="4">
        <f t="shared" si="6"/>
        <v>16.548042704626333</v>
      </c>
      <c r="K13" s="4">
        <f t="shared" si="1"/>
        <v>78.914590747330962</v>
      </c>
      <c r="L13" s="3">
        <v>683</v>
      </c>
      <c r="M13" s="4">
        <f t="shared" si="2"/>
        <v>60.765124555160142</v>
      </c>
    </row>
    <row r="14" spans="1:13" x14ac:dyDescent="0.2">
      <c r="A14" s="3" t="s">
        <v>55</v>
      </c>
      <c r="B14" s="3">
        <v>1208</v>
      </c>
      <c r="C14" s="3">
        <v>133</v>
      </c>
      <c r="D14" s="3">
        <v>292</v>
      </c>
      <c r="E14" s="3">
        <v>458</v>
      </c>
      <c r="F14" s="3">
        <v>1500</v>
      </c>
      <c r="G14" s="4">
        <f t="shared" si="3"/>
        <v>57.771401243424201</v>
      </c>
      <c r="H14" s="4">
        <f t="shared" si="4"/>
        <v>6.3605930176948817</v>
      </c>
      <c r="I14" s="4">
        <f t="shared" si="5"/>
        <v>13.964610234337638</v>
      </c>
      <c r="J14" s="4">
        <f t="shared" si="6"/>
        <v>21.90339550454328</v>
      </c>
      <c r="K14" s="4">
        <f t="shared" si="1"/>
        <v>71.736011477761835</v>
      </c>
      <c r="L14" s="3">
        <v>1341</v>
      </c>
      <c r="M14" s="4">
        <f t="shared" si="2"/>
        <v>64.13199426111909</v>
      </c>
    </row>
    <row r="15" spans="1:13" x14ac:dyDescent="0.2">
      <c r="A15" s="3" t="s">
        <v>56</v>
      </c>
      <c r="B15" s="3">
        <v>377</v>
      </c>
      <c r="C15" s="3">
        <v>10</v>
      </c>
      <c r="D15" s="3">
        <v>67</v>
      </c>
      <c r="E15" s="3">
        <v>72</v>
      </c>
      <c r="F15" s="3">
        <v>444</v>
      </c>
      <c r="G15" s="4">
        <f t="shared" si="3"/>
        <v>71.673003802281372</v>
      </c>
      <c r="H15" s="4">
        <f t="shared" si="4"/>
        <v>1.9011406844106464</v>
      </c>
      <c r="I15" s="4">
        <f t="shared" si="5"/>
        <v>12.737642585551331</v>
      </c>
      <c r="J15" s="4">
        <f t="shared" si="6"/>
        <v>13.688212927756654</v>
      </c>
      <c r="K15" s="4">
        <f t="shared" si="1"/>
        <v>84.410646387832699</v>
      </c>
      <c r="L15" s="3">
        <v>387</v>
      </c>
      <c r="M15" s="4">
        <f t="shared" si="2"/>
        <v>73.57414448669202</v>
      </c>
    </row>
    <row r="16" spans="1:13" x14ac:dyDescent="0.2">
      <c r="A16" s="3" t="s">
        <v>57</v>
      </c>
      <c r="B16" s="3">
        <v>519</v>
      </c>
      <c r="C16" s="3">
        <v>64</v>
      </c>
      <c r="D16" s="3">
        <v>209</v>
      </c>
      <c r="E16" s="3">
        <v>250</v>
      </c>
      <c r="F16" s="3">
        <v>728</v>
      </c>
      <c r="G16" s="4">
        <f t="shared" si="3"/>
        <v>49.808061420345489</v>
      </c>
      <c r="H16" s="4">
        <f t="shared" si="4"/>
        <v>6.1420345489443378</v>
      </c>
      <c r="I16" s="4">
        <f t="shared" si="5"/>
        <v>20.057581573896353</v>
      </c>
      <c r="J16" s="4">
        <f t="shared" si="6"/>
        <v>23.99232245681382</v>
      </c>
      <c r="K16" s="4">
        <f t="shared" si="1"/>
        <v>69.865642994241838</v>
      </c>
      <c r="L16" s="3">
        <v>583</v>
      </c>
      <c r="M16" s="4">
        <f t="shared" si="2"/>
        <v>55.950095969289826</v>
      </c>
    </row>
    <row r="17" spans="1:13" x14ac:dyDescent="0.2">
      <c r="A17" s="3" t="s">
        <v>58</v>
      </c>
      <c r="B17" s="3">
        <v>1350</v>
      </c>
      <c r="C17" s="3">
        <v>123</v>
      </c>
      <c r="D17" s="3">
        <v>122</v>
      </c>
      <c r="E17" s="3">
        <v>1058</v>
      </c>
      <c r="F17" s="3">
        <v>1472</v>
      </c>
      <c r="G17" s="4">
        <f t="shared" si="3"/>
        <v>50.885789672069357</v>
      </c>
      <c r="H17" s="4">
        <f t="shared" si="4"/>
        <v>4.6362608367885416</v>
      </c>
      <c r="I17" s="4">
        <f t="shared" si="5"/>
        <v>4.5985676592536748</v>
      </c>
      <c r="J17" s="4">
        <f t="shared" si="6"/>
        <v>39.879381831888431</v>
      </c>
      <c r="K17" s="4">
        <f t="shared" si="1"/>
        <v>55.484357331323032</v>
      </c>
      <c r="L17" s="3">
        <v>1473</v>
      </c>
      <c r="M17" s="4">
        <f t="shared" si="2"/>
        <v>55.522050508857902</v>
      </c>
    </row>
    <row r="18" spans="1:13" x14ac:dyDescent="0.2">
      <c r="A18" s="3" t="s">
        <v>59</v>
      </c>
      <c r="B18" s="3">
        <v>810</v>
      </c>
      <c r="C18" s="3">
        <v>656</v>
      </c>
      <c r="D18" s="3">
        <v>1335</v>
      </c>
      <c r="E18" s="3">
        <v>150</v>
      </c>
      <c r="F18" s="3">
        <v>2145</v>
      </c>
      <c r="G18" s="4">
        <f t="shared" si="3"/>
        <v>27.448322602507623</v>
      </c>
      <c r="H18" s="4">
        <f t="shared" si="4"/>
        <v>22.229752626228397</v>
      </c>
      <c r="I18" s="4">
        <f t="shared" si="5"/>
        <v>45.2389020670959</v>
      </c>
      <c r="J18" s="4">
        <f t="shared" si="6"/>
        <v>5.0830227041680791</v>
      </c>
      <c r="K18" s="4">
        <f t="shared" si="1"/>
        <v>72.687224669603523</v>
      </c>
      <c r="L18" s="3">
        <v>1466</v>
      </c>
      <c r="M18" s="4">
        <f t="shared" si="2"/>
        <v>49.678075228736027</v>
      </c>
    </row>
    <row r="19" spans="1:13" x14ac:dyDescent="0.2">
      <c r="A19" s="3" t="s">
        <v>60</v>
      </c>
      <c r="B19" s="3">
        <v>4146</v>
      </c>
      <c r="C19" s="3">
        <v>268</v>
      </c>
      <c r="D19" s="3">
        <v>1598</v>
      </c>
      <c r="E19" s="3">
        <v>2090</v>
      </c>
      <c r="F19" s="3">
        <v>5744</v>
      </c>
      <c r="G19" s="4">
        <f t="shared" si="3"/>
        <v>51.172549987657369</v>
      </c>
      <c r="H19" s="4">
        <f t="shared" si="4"/>
        <v>3.3078252283386815</v>
      </c>
      <c r="I19" s="4">
        <f t="shared" si="5"/>
        <v>19.723525055541842</v>
      </c>
      <c r="J19" s="4">
        <f t="shared" si="6"/>
        <v>25.796099728462107</v>
      </c>
      <c r="K19" s="4">
        <f t="shared" si="1"/>
        <v>70.896075043199218</v>
      </c>
      <c r="L19" s="3">
        <v>4414</v>
      </c>
      <c r="M19" s="4">
        <f t="shared" si="2"/>
        <v>54.480375215996048</v>
      </c>
    </row>
    <row r="20" spans="1:13" x14ac:dyDescent="0.2">
      <c r="A20" s="3" t="s">
        <v>61</v>
      </c>
      <c r="B20" s="3">
        <v>1214</v>
      </c>
      <c r="C20" s="3">
        <v>57</v>
      </c>
      <c r="D20" s="3">
        <v>191</v>
      </c>
      <c r="E20" s="3">
        <v>252</v>
      </c>
      <c r="F20" s="3">
        <v>1405</v>
      </c>
      <c r="G20" s="4">
        <f t="shared" si="3"/>
        <v>70.828471411901987</v>
      </c>
      <c r="H20" s="4">
        <f t="shared" si="4"/>
        <v>3.3255542590431739</v>
      </c>
      <c r="I20" s="4">
        <f t="shared" si="5"/>
        <v>11.143523920653442</v>
      </c>
      <c r="J20" s="4">
        <f t="shared" si="6"/>
        <v>14.702450408401399</v>
      </c>
      <c r="K20" s="4">
        <f t="shared" si="1"/>
        <v>81.971995332555423</v>
      </c>
      <c r="L20" s="3">
        <v>1271</v>
      </c>
      <c r="M20" s="4">
        <f t="shared" si="2"/>
        <v>74.15402567094516</v>
      </c>
    </row>
    <row r="21" spans="1:13" x14ac:dyDescent="0.2">
      <c r="A21" s="3" t="s">
        <v>62</v>
      </c>
      <c r="B21" s="3">
        <v>676</v>
      </c>
      <c r="C21" s="3">
        <v>14</v>
      </c>
      <c r="D21" s="3">
        <v>269</v>
      </c>
      <c r="E21" s="3">
        <v>280</v>
      </c>
      <c r="F21" s="3">
        <v>945</v>
      </c>
      <c r="G21" s="4">
        <f t="shared" si="3"/>
        <v>54.560129136400327</v>
      </c>
      <c r="H21" s="4">
        <f t="shared" si="4"/>
        <v>1.1299435028248588</v>
      </c>
      <c r="I21" s="4">
        <f t="shared" si="5"/>
        <v>21.711057304277642</v>
      </c>
      <c r="J21" s="4">
        <f t="shared" si="6"/>
        <v>22.598870056497177</v>
      </c>
      <c r="K21" s="4">
        <f t="shared" si="1"/>
        <v>76.271186440677965</v>
      </c>
      <c r="L21" s="3">
        <v>690</v>
      </c>
      <c r="M21" s="4">
        <f t="shared" si="2"/>
        <v>55.690072639225185</v>
      </c>
    </row>
    <row r="22" spans="1:13" x14ac:dyDescent="0.2">
      <c r="A22" s="3" t="s">
        <v>63</v>
      </c>
      <c r="B22" s="3">
        <v>454</v>
      </c>
      <c r="C22" s="3">
        <v>19</v>
      </c>
      <c r="D22" s="3">
        <v>85</v>
      </c>
      <c r="E22" s="3">
        <v>131</v>
      </c>
      <c r="F22" s="3">
        <v>539</v>
      </c>
      <c r="G22" s="4">
        <f t="shared" si="3"/>
        <v>65.892597968069666</v>
      </c>
      <c r="H22" s="4">
        <f t="shared" si="4"/>
        <v>2.7576197387518144</v>
      </c>
      <c r="I22" s="4">
        <f t="shared" si="5"/>
        <v>12.336719883889694</v>
      </c>
      <c r="J22" s="4">
        <f t="shared" si="6"/>
        <v>19.013062409288825</v>
      </c>
      <c r="K22" s="4">
        <f t="shared" si="1"/>
        <v>78.229317851959351</v>
      </c>
      <c r="L22" s="3">
        <v>473</v>
      </c>
      <c r="M22" s="4">
        <f t="shared" si="2"/>
        <v>68.650217706821479</v>
      </c>
    </row>
    <row r="23" spans="1:13" x14ac:dyDescent="0.2">
      <c r="A23" s="3" t="s">
        <v>64</v>
      </c>
      <c r="B23" s="3">
        <v>1502</v>
      </c>
      <c r="C23" s="3">
        <v>150</v>
      </c>
      <c r="D23" s="3">
        <v>510</v>
      </c>
      <c r="E23" s="3">
        <v>178</v>
      </c>
      <c r="F23" s="3">
        <v>2012</v>
      </c>
      <c r="G23" s="4">
        <f t="shared" si="3"/>
        <v>64.188034188034194</v>
      </c>
      <c r="H23" s="4">
        <f t="shared" si="4"/>
        <v>6.4102564102564097</v>
      </c>
      <c r="I23" s="4">
        <f t="shared" si="5"/>
        <v>21.794871794871796</v>
      </c>
      <c r="J23" s="4">
        <f t="shared" si="6"/>
        <v>7.6068376068376065</v>
      </c>
      <c r="K23" s="4">
        <f t="shared" si="1"/>
        <v>85.98290598290599</v>
      </c>
      <c r="L23" s="3">
        <v>1652</v>
      </c>
      <c r="M23" s="4">
        <f t="shared" si="2"/>
        <v>70.598290598290603</v>
      </c>
    </row>
    <row r="24" spans="1:13" x14ac:dyDescent="0.2">
      <c r="A24" s="3" t="s">
        <v>65</v>
      </c>
      <c r="B24" s="3">
        <v>2738</v>
      </c>
      <c r="C24" s="3">
        <v>165</v>
      </c>
      <c r="D24" s="3">
        <v>542</v>
      </c>
      <c r="E24" s="3">
        <v>2058</v>
      </c>
      <c r="F24" s="3">
        <v>3280</v>
      </c>
      <c r="G24" s="4">
        <f t="shared" si="3"/>
        <v>49.754679265854989</v>
      </c>
      <c r="H24" s="4">
        <f t="shared" si="4"/>
        <v>2.9983645284390334</v>
      </c>
      <c r="I24" s="4">
        <f t="shared" si="5"/>
        <v>9.8491731782663994</v>
      </c>
      <c r="J24" s="4">
        <f t="shared" si="6"/>
        <v>37.39778302743958</v>
      </c>
      <c r="K24" s="4">
        <f t="shared" si="1"/>
        <v>59.603852444121387</v>
      </c>
      <c r="L24" s="3">
        <v>2903</v>
      </c>
      <c r="M24" s="4">
        <f t="shared" si="2"/>
        <v>52.753043794294015</v>
      </c>
    </row>
    <row r="25" spans="1:13" x14ac:dyDescent="0.2">
      <c r="A25" s="3" t="s">
        <v>66</v>
      </c>
      <c r="B25" s="3">
        <v>5674</v>
      </c>
      <c r="C25" s="3">
        <v>95</v>
      </c>
      <c r="D25" s="3">
        <v>574</v>
      </c>
      <c r="E25" s="3">
        <v>649</v>
      </c>
      <c r="F25" s="3">
        <v>6248</v>
      </c>
      <c r="G25" s="4">
        <f t="shared" si="3"/>
        <v>81.149885583524025</v>
      </c>
      <c r="H25" s="4">
        <f t="shared" si="4"/>
        <v>1.3586956521739131</v>
      </c>
      <c r="I25" s="4">
        <f t="shared" si="5"/>
        <v>8.2093821510297484</v>
      </c>
      <c r="J25" s="4">
        <f t="shared" si="6"/>
        <v>9.2820366132723109</v>
      </c>
      <c r="K25" s="4">
        <f t="shared" si="1"/>
        <v>89.359267734553768</v>
      </c>
      <c r="L25" s="3">
        <v>5769</v>
      </c>
      <c r="M25" s="4">
        <f t="shared" si="2"/>
        <v>82.508581235697946</v>
      </c>
    </row>
    <row r="26" spans="1:13" x14ac:dyDescent="0.2">
      <c r="A26" s="7" t="s">
        <v>67</v>
      </c>
      <c r="B26" s="7">
        <v>1199</v>
      </c>
      <c r="C26" s="7">
        <v>33</v>
      </c>
      <c r="D26" s="7">
        <v>347</v>
      </c>
      <c r="E26" s="7">
        <v>201</v>
      </c>
      <c r="F26" s="7">
        <v>1546</v>
      </c>
      <c r="G26" s="8">
        <f t="shared" si="3"/>
        <v>67.359550561797761</v>
      </c>
      <c r="H26" s="8">
        <f t="shared" si="4"/>
        <v>1.853932584269663</v>
      </c>
      <c r="I26" s="8">
        <f t="shared" si="5"/>
        <v>19.49438202247191</v>
      </c>
      <c r="J26" s="8">
        <f t="shared" si="6"/>
        <v>11.292134831460675</v>
      </c>
      <c r="K26" s="8">
        <f t="shared" si="1"/>
        <v>86.853932584269671</v>
      </c>
      <c r="L26" s="7">
        <v>1232</v>
      </c>
      <c r="M26" s="8">
        <f t="shared" si="2"/>
        <v>69.213483146067418</v>
      </c>
    </row>
    <row r="27" spans="1:13" x14ac:dyDescent="0.2">
      <c r="A27" s="97" t="s">
        <v>68</v>
      </c>
      <c r="B27" s="97">
        <f>SUM(B3:B26)</f>
        <v>25546</v>
      </c>
      <c r="C27" s="97">
        <f t="shared" ref="C27:L27" si="7">SUM(C3:C26)</f>
        <v>2139</v>
      </c>
      <c r="D27" s="97">
        <f t="shared" si="7"/>
        <v>7383</v>
      </c>
      <c r="E27" s="97">
        <f t="shared" si="7"/>
        <v>9299</v>
      </c>
      <c r="F27" s="97">
        <f t="shared" si="7"/>
        <v>32929</v>
      </c>
      <c r="G27" s="98">
        <f t="shared" si="3"/>
        <v>57.578831113214775</v>
      </c>
      <c r="H27" s="98">
        <f t="shared" si="4"/>
        <v>4.8211508553654738</v>
      </c>
      <c r="I27" s="98">
        <f t="shared" si="5"/>
        <v>16.640746500777606</v>
      </c>
      <c r="J27" s="98">
        <f t="shared" si="6"/>
        <v>20.959271530642141</v>
      </c>
      <c r="K27" s="98">
        <f t="shared" si="1"/>
        <v>74.219577613992385</v>
      </c>
      <c r="L27" s="97">
        <f t="shared" si="7"/>
        <v>27685</v>
      </c>
      <c r="M27" s="98">
        <f t="shared" si="2"/>
        <v>62.399981968580256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7"/>
  <sheetViews>
    <sheetView workbookViewId="0">
      <selection activeCell="A31" sqref="A31"/>
    </sheetView>
  </sheetViews>
  <sheetFormatPr defaultRowHeight="12.75" x14ac:dyDescent="0.2"/>
  <cols>
    <col min="1" max="1" width="26.7109375" style="1" bestFit="1" customWidth="1"/>
    <col min="2" max="8" width="11.140625" style="1" customWidth="1"/>
    <col min="9" max="16384" width="9.140625" style="1"/>
  </cols>
  <sheetData>
    <row r="1" spans="1:8" x14ac:dyDescent="0.2">
      <c r="A1" s="6"/>
      <c r="B1" s="6"/>
      <c r="C1" s="6"/>
      <c r="D1" s="6"/>
      <c r="E1" s="6"/>
      <c r="F1" s="6"/>
      <c r="G1" s="6"/>
      <c r="H1" s="6"/>
    </row>
    <row r="2" spans="1:8" s="26" customFormat="1" ht="50.25" customHeight="1" x14ac:dyDescent="0.2">
      <c r="A2" s="109" t="s">
        <v>83</v>
      </c>
      <c r="B2" s="109" t="s">
        <v>307</v>
      </c>
      <c r="C2" s="109" t="s">
        <v>306</v>
      </c>
      <c r="D2" s="109" t="s">
        <v>305</v>
      </c>
      <c r="E2" s="109" t="s">
        <v>304</v>
      </c>
      <c r="F2" s="109" t="s">
        <v>172</v>
      </c>
      <c r="G2" s="109" t="s">
        <v>308</v>
      </c>
      <c r="H2" s="109" t="s">
        <v>303</v>
      </c>
    </row>
    <row r="3" spans="1:8" x14ac:dyDescent="0.2">
      <c r="A3" s="3" t="s">
        <v>44</v>
      </c>
      <c r="B3" s="3">
        <f>SUM(Fitting!B3:E3)</f>
        <v>78</v>
      </c>
      <c r="C3" s="3">
        <f>Fitting!L3</f>
        <v>59</v>
      </c>
      <c r="D3" s="4">
        <f>C3/B3*100</f>
        <v>75.641025641025635</v>
      </c>
      <c r="E3" s="4">
        <f>([1]MAINTOTAL!F2+[1]MAINTOTAL!L2)/1000</f>
        <v>112.60831899999999</v>
      </c>
      <c r="F3" s="4">
        <v>49.828301999999994</v>
      </c>
      <c r="G3" s="4">
        <f>F3/(E3+F3)*100</f>
        <v>30.675534675151852</v>
      </c>
      <c r="H3" s="4">
        <f>F3/C3</f>
        <v>0.84454749152542363</v>
      </c>
    </row>
    <row r="4" spans="1:8" x14ac:dyDescent="0.2">
      <c r="A4" s="3" t="s">
        <v>45</v>
      </c>
      <c r="B4" s="3">
        <f>SUM(Fitting!B4:E4)</f>
        <v>804</v>
      </c>
      <c r="C4" s="3">
        <f>Fitting!L4</f>
        <v>440</v>
      </c>
      <c r="D4" s="4">
        <f t="shared" ref="D4:D27" si="0">C4/B4*100</f>
        <v>54.726368159203972</v>
      </c>
      <c r="E4" s="4">
        <f>([1]MAINTOTAL!F3+[1]MAINTOTAL!L3)/1000</f>
        <v>3729.9149389999984</v>
      </c>
      <c r="F4" s="4">
        <v>1261.5482239999992</v>
      </c>
      <c r="G4" s="4">
        <f t="shared" ref="G4:G26" si="1">F4/(E4+F4)*100</f>
        <v>25.274116682888152</v>
      </c>
      <c r="H4" s="4">
        <f t="shared" ref="H4:H26" si="2">F4/C4</f>
        <v>2.8671550545454529</v>
      </c>
    </row>
    <row r="5" spans="1:8" x14ac:dyDescent="0.2">
      <c r="A5" s="3" t="s">
        <v>46</v>
      </c>
      <c r="B5" s="3">
        <f>SUM(Fitting!B5:E5)</f>
        <v>306</v>
      </c>
      <c r="C5" s="3">
        <f>Fitting!L5</f>
        <v>196</v>
      </c>
      <c r="D5" s="4">
        <f t="shared" si="0"/>
        <v>64.052287581699346</v>
      </c>
      <c r="E5" s="4">
        <f>([1]MAINTOTAL!F4+[1]MAINTOTAL!L4)/1000</f>
        <v>446.90035599999993</v>
      </c>
      <c r="F5" s="4">
        <v>164.65905300000011</v>
      </c>
      <c r="G5" s="4">
        <f t="shared" si="1"/>
        <v>26.924457473272252</v>
      </c>
      <c r="H5" s="4">
        <f t="shared" si="2"/>
        <v>0.84009720918367403</v>
      </c>
    </row>
    <row r="6" spans="1:8" x14ac:dyDescent="0.2">
      <c r="A6" s="3" t="s">
        <v>47</v>
      </c>
      <c r="B6" s="3">
        <f>SUM(Fitting!B6:E6)</f>
        <v>349</v>
      </c>
      <c r="C6" s="3">
        <f>Fitting!L6</f>
        <v>193</v>
      </c>
      <c r="D6" s="4">
        <f t="shared" si="0"/>
        <v>55.300859598853869</v>
      </c>
      <c r="E6" s="4">
        <f>([1]MAINTOTAL!F5+[1]MAINTOTAL!L5)/1000</f>
        <v>627.26899100000026</v>
      </c>
      <c r="F6" s="4">
        <v>103.391932</v>
      </c>
      <c r="G6" s="4">
        <f t="shared" si="1"/>
        <v>14.150466891740422</v>
      </c>
      <c r="H6" s="4">
        <f t="shared" si="2"/>
        <v>0.53570949222797926</v>
      </c>
    </row>
    <row r="7" spans="1:8" x14ac:dyDescent="0.2">
      <c r="A7" s="3" t="s">
        <v>48</v>
      </c>
      <c r="B7" s="3">
        <f>SUM(Fitting!B7:E7)</f>
        <v>281</v>
      </c>
      <c r="C7" s="3">
        <f>Fitting!L7</f>
        <v>198</v>
      </c>
      <c r="D7" s="4">
        <f t="shared" si="0"/>
        <v>70.462633451957288</v>
      </c>
      <c r="E7" s="4">
        <f>([1]MAINTOTAL!F6+[1]MAINTOTAL!L6)/1000</f>
        <v>698.78528599999993</v>
      </c>
      <c r="F7" s="4">
        <v>304.86177199999997</v>
      </c>
      <c r="G7" s="4">
        <f t="shared" si="1"/>
        <v>30.375396367674099</v>
      </c>
      <c r="H7" s="4">
        <f t="shared" si="2"/>
        <v>1.5397059191919191</v>
      </c>
    </row>
    <row r="8" spans="1:8" x14ac:dyDescent="0.2">
      <c r="A8" s="3" t="s">
        <v>49</v>
      </c>
      <c r="B8" s="3">
        <f>SUM(Fitting!B8:E8)</f>
        <v>414</v>
      </c>
      <c r="C8" s="3">
        <f>Fitting!L8</f>
        <v>278</v>
      </c>
      <c r="D8" s="4">
        <f t="shared" si="0"/>
        <v>67.149758454106276</v>
      </c>
      <c r="E8" s="4">
        <f>([1]MAINTOTAL!F7+[1]MAINTOTAL!L7)/1000</f>
        <v>1048.703045</v>
      </c>
      <c r="F8" s="4">
        <v>445.8937190000002</v>
      </c>
      <c r="G8" s="4">
        <f t="shared" si="1"/>
        <v>29.833713663787925</v>
      </c>
      <c r="H8" s="4">
        <f t="shared" si="2"/>
        <v>1.6039342410071951</v>
      </c>
    </row>
    <row r="9" spans="1:8" x14ac:dyDescent="0.2">
      <c r="A9" s="3" t="s">
        <v>50</v>
      </c>
      <c r="B9" s="3">
        <f>SUM(Fitting!B9:E9)</f>
        <v>736</v>
      </c>
      <c r="C9" s="3">
        <f>Fitting!L9</f>
        <v>449</v>
      </c>
      <c r="D9" s="4">
        <f t="shared" si="0"/>
        <v>61.005434782608688</v>
      </c>
      <c r="E9" s="4">
        <f>([1]MAINTOTAL!F8+[1]MAINTOTAL!L8)/1000</f>
        <v>3879.659173999999</v>
      </c>
      <c r="F9" s="4">
        <v>1436.994983</v>
      </c>
      <c r="G9" s="4">
        <f t="shared" si="1"/>
        <v>27.028182397533374</v>
      </c>
      <c r="H9" s="4">
        <f t="shared" si="2"/>
        <v>3.2004342605790645</v>
      </c>
    </row>
    <row r="10" spans="1:8" x14ac:dyDescent="0.2">
      <c r="A10" s="3" t="s">
        <v>51</v>
      </c>
      <c r="B10" s="3">
        <f>SUM(Fitting!B10:E10)</f>
        <v>691</v>
      </c>
      <c r="C10" s="3">
        <f>Fitting!L10</f>
        <v>406</v>
      </c>
      <c r="D10" s="4">
        <f t="shared" si="0"/>
        <v>58.755426917510853</v>
      </c>
      <c r="E10" s="4">
        <f>([1]MAINTOTAL!F9+[1]MAINTOTAL!L9)/1000</f>
        <v>1520.5824700000007</v>
      </c>
      <c r="F10" s="4">
        <v>596.38690000000031</v>
      </c>
      <c r="G10" s="4">
        <f t="shared" si="1"/>
        <v>28.171730231505425</v>
      </c>
      <c r="H10" s="4">
        <f t="shared" si="2"/>
        <v>1.4689332512315278</v>
      </c>
    </row>
    <row r="11" spans="1:8" x14ac:dyDescent="0.2">
      <c r="A11" s="3" t="s">
        <v>52</v>
      </c>
      <c r="B11" s="3">
        <f>SUM(Fitting!B11:E11)</f>
        <v>355</v>
      </c>
      <c r="C11" s="3">
        <f>Fitting!L11</f>
        <v>199</v>
      </c>
      <c r="D11" s="4">
        <f t="shared" si="0"/>
        <v>56.056338028169016</v>
      </c>
      <c r="E11" s="4">
        <f>([1]MAINTOTAL!F10+[1]MAINTOTAL!L10)/1000</f>
        <v>919.95187599999952</v>
      </c>
      <c r="F11" s="4">
        <v>279.22825599999999</v>
      </c>
      <c r="G11" s="4">
        <f t="shared" si="1"/>
        <v>23.284930140920657</v>
      </c>
      <c r="H11" s="4">
        <f t="shared" si="2"/>
        <v>1.4031570653266332</v>
      </c>
    </row>
    <row r="12" spans="1:8" x14ac:dyDescent="0.2">
      <c r="A12" s="3" t="s">
        <v>53</v>
      </c>
      <c r="B12" s="3">
        <f>SUM(Fitting!B12:E12)</f>
        <v>1607</v>
      </c>
      <c r="C12" s="3">
        <f>Fitting!L12</f>
        <v>930</v>
      </c>
      <c r="D12" s="4">
        <f t="shared" si="0"/>
        <v>57.871810827629119</v>
      </c>
      <c r="E12" s="4">
        <f>([1]MAINTOTAL!F11+[1]MAINTOTAL!L11)/1000</f>
        <v>3779.7882410000011</v>
      </c>
      <c r="F12" s="4">
        <v>1823.5040500000034</v>
      </c>
      <c r="G12" s="4">
        <f t="shared" si="1"/>
        <v>32.543439736829569</v>
      </c>
      <c r="H12" s="4">
        <f t="shared" si="2"/>
        <v>1.9607570430107564</v>
      </c>
    </row>
    <row r="13" spans="1:8" x14ac:dyDescent="0.2">
      <c r="A13" s="3" t="s">
        <v>54</v>
      </c>
      <c r="B13" s="3">
        <f>SUM(Fitting!B13:E13)</f>
        <v>1124</v>
      </c>
      <c r="C13" s="3">
        <f>Fitting!L13</f>
        <v>683</v>
      </c>
      <c r="D13" s="4">
        <f t="shared" si="0"/>
        <v>60.765124555160142</v>
      </c>
      <c r="E13" s="4">
        <f>([1]MAINTOTAL!F12+[1]MAINTOTAL!L12)/1000</f>
        <v>2417.5760260000025</v>
      </c>
      <c r="F13" s="4">
        <v>1013.9306600000014</v>
      </c>
      <c r="G13" s="4">
        <f t="shared" si="1"/>
        <v>29.547681318432968</v>
      </c>
      <c r="H13" s="4">
        <f t="shared" si="2"/>
        <v>1.4845251244509536</v>
      </c>
    </row>
    <row r="14" spans="1:8" x14ac:dyDescent="0.2">
      <c r="A14" s="3" t="s">
        <v>55</v>
      </c>
      <c r="B14" s="3">
        <f>SUM(Fitting!B14:E14)</f>
        <v>2091</v>
      </c>
      <c r="C14" s="3">
        <f>Fitting!L14</f>
        <v>1341</v>
      </c>
      <c r="D14" s="4">
        <f t="shared" si="0"/>
        <v>64.13199426111909</v>
      </c>
      <c r="E14" s="4">
        <f>([1]MAINTOTAL!F13+[1]MAINTOTAL!L13)/1000</f>
        <v>4704.7192909999976</v>
      </c>
      <c r="F14" s="4">
        <v>1684.4656469999984</v>
      </c>
      <c r="G14" s="4">
        <f t="shared" si="1"/>
        <v>26.364327583970145</v>
      </c>
      <c r="H14" s="4">
        <f t="shared" si="2"/>
        <v>1.2561265078299764</v>
      </c>
    </row>
    <row r="15" spans="1:8" x14ac:dyDescent="0.2">
      <c r="A15" s="3" t="s">
        <v>56</v>
      </c>
      <c r="B15" s="3">
        <f>SUM(Fitting!B15:E15)</f>
        <v>526</v>
      </c>
      <c r="C15" s="3">
        <f>Fitting!L15</f>
        <v>387</v>
      </c>
      <c r="D15" s="4">
        <f t="shared" si="0"/>
        <v>73.57414448669202</v>
      </c>
      <c r="E15" s="4">
        <f>([1]MAINTOTAL!F14+[1]MAINTOTAL!L14)/1000</f>
        <v>2137.6210119999996</v>
      </c>
      <c r="F15" s="4">
        <v>1042.0088409999998</v>
      </c>
      <c r="G15" s="4">
        <f t="shared" si="1"/>
        <v>32.771388154406033</v>
      </c>
      <c r="H15" s="4">
        <f t="shared" si="2"/>
        <v>2.6925293049095602</v>
      </c>
    </row>
    <row r="16" spans="1:8" x14ac:dyDescent="0.2">
      <c r="A16" s="3" t="s">
        <v>57</v>
      </c>
      <c r="B16" s="3">
        <f>SUM(Fitting!B16:E16)</f>
        <v>1042</v>
      </c>
      <c r="C16" s="3">
        <f>Fitting!L16</f>
        <v>583</v>
      </c>
      <c r="D16" s="4">
        <f t="shared" si="0"/>
        <v>55.950095969289826</v>
      </c>
      <c r="E16" s="4">
        <f>([1]MAINTOTAL!F15+[1]MAINTOTAL!L15)/1000</f>
        <v>1698.7908090000005</v>
      </c>
      <c r="F16" s="4">
        <v>670.87918499999978</v>
      </c>
      <c r="G16" s="4">
        <f t="shared" si="1"/>
        <v>28.311080728483905</v>
      </c>
      <c r="H16" s="4">
        <f t="shared" si="2"/>
        <v>1.1507361663807887</v>
      </c>
    </row>
    <row r="17" spans="1:8" x14ac:dyDescent="0.2">
      <c r="A17" s="3" t="s">
        <v>58</v>
      </c>
      <c r="B17" s="3">
        <f>SUM(Fitting!B17:E17)</f>
        <v>2653</v>
      </c>
      <c r="C17" s="3">
        <f>Fitting!L17</f>
        <v>1473</v>
      </c>
      <c r="D17" s="4">
        <f t="shared" si="0"/>
        <v>55.522050508857902</v>
      </c>
      <c r="E17" s="4">
        <f>([1]MAINTOTAL!F16+[1]MAINTOTAL!L16)/1000</f>
        <v>15612.094312999991</v>
      </c>
      <c r="F17" s="4">
        <v>9812.4603134529971</v>
      </c>
      <c r="G17" s="4">
        <f t="shared" si="1"/>
        <v>38.594423609857927</v>
      </c>
      <c r="H17" s="4">
        <f t="shared" si="2"/>
        <v>6.6615480743061761</v>
      </c>
    </row>
    <row r="18" spans="1:8" x14ac:dyDescent="0.2">
      <c r="A18" s="3" t="s">
        <v>59</v>
      </c>
      <c r="B18" s="3">
        <f>SUM(Fitting!B18:E18)</f>
        <v>2951</v>
      </c>
      <c r="C18" s="3">
        <f>Fitting!L18</f>
        <v>1466</v>
      </c>
      <c r="D18" s="4">
        <f t="shared" si="0"/>
        <v>49.678075228736027</v>
      </c>
      <c r="E18" s="4">
        <f>([1]MAINTOTAL!F17+[1]MAINTOTAL!L17)/1000</f>
        <v>1963.5400539999978</v>
      </c>
      <c r="F18" s="4">
        <v>1342.6243625119985</v>
      </c>
      <c r="G18" s="4">
        <f t="shared" si="1"/>
        <v>40.609727568493625</v>
      </c>
      <c r="H18" s="4">
        <f t="shared" si="2"/>
        <v>0.91584199352796625</v>
      </c>
    </row>
    <row r="19" spans="1:8" x14ac:dyDescent="0.2">
      <c r="A19" s="3" t="s">
        <v>60</v>
      </c>
      <c r="B19" s="3">
        <f>SUM(Fitting!B19:E19)</f>
        <v>8102</v>
      </c>
      <c r="C19" s="3">
        <f>Fitting!L19</f>
        <v>4414</v>
      </c>
      <c r="D19" s="4">
        <f t="shared" si="0"/>
        <v>54.480375215996048</v>
      </c>
      <c r="E19" s="4">
        <f>([1]MAINTOTAL!F18+[1]MAINTOTAL!L18)/1000</f>
        <v>19865.81135700001</v>
      </c>
      <c r="F19" s="4">
        <v>5570.8225219999922</v>
      </c>
      <c r="G19" s="4">
        <f t="shared" si="1"/>
        <v>21.900785097980897</v>
      </c>
      <c r="H19" s="4">
        <f t="shared" si="2"/>
        <v>1.2620803176257345</v>
      </c>
    </row>
    <row r="20" spans="1:8" x14ac:dyDescent="0.2">
      <c r="A20" s="3" t="s">
        <v>61</v>
      </c>
      <c r="B20" s="3">
        <f>SUM(Fitting!B20:E20)</f>
        <v>1714</v>
      </c>
      <c r="C20" s="3">
        <f>Fitting!L20</f>
        <v>1271</v>
      </c>
      <c r="D20" s="4">
        <f t="shared" si="0"/>
        <v>74.15402567094516</v>
      </c>
      <c r="E20" s="4">
        <f>([1]MAINTOTAL!F19+[1]MAINTOTAL!L19)/1000</f>
        <v>12387.172181999998</v>
      </c>
      <c r="F20" s="4">
        <v>1973.067720999999</v>
      </c>
      <c r="G20" s="4">
        <f t="shared" si="1"/>
        <v>13.739796370587134</v>
      </c>
      <c r="H20" s="4">
        <f t="shared" si="2"/>
        <v>1.5523742887490157</v>
      </c>
    </row>
    <row r="21" spans="1:8" x14ac:dyDescent="0.2">
      <c r="A21" s="3" t="s">
        <v>62</v>
      </c>
      <c r="B21" s="3">
        <f>SUM(Fitting!B21:E21)</f>
        <v>1239</v>
      </c>
      <c r="C21" s="3">
        <f>Fitting!L21</f>
        <v>690</v>
      </c>
      <c r="D21" s="4">
        <f t="shared" si="0"/>
        <v>55.690072639225185</v>
      </c>
      <c r="E21" s="4">
        <f>([1]MAINTOTAL!F20+[1]MAINTOTAL!L20)/1000</f>
        <v>967.01628500000049</v>
      </c>
      <c r="F21" s="4">
        <v>81.194041000000013</v>
      </c>
      <c r="G21" s="4">
        <f t="shared" si="1"/>
        <v>7.7459684364910535</v>
      </c>
      <c r="H21" s="4">
        <f t="shared" si="2"/>
        <v>0.11767252318840582</v>
      </c>
    </row>
    <row r="22" spans="1:8" x14ac:dyDescent="0.2">
      <c r="A22" s="3" t="s">
        <v>63</v>
      </c>
      <c r="B22" s="3">
        <f>SUM(Fitting!B22:E22)</f>
        <v>689</v>
      </c>
      <c r="C22" s="3">
        <f>Fitting!L22</f>
        <v>473</v>
      </c>
      <c r="D22" s="4">
        <f t="shared" si="0"/>
        <v>68.650217706821479</v>
      </c>
      <c r="E22" s="4">
        <f>([1]MAINTOTAL!F21+[1]MAINTOTAL!L21)/1000</f>
        <v>13526.762395999998</v>
      </c>
      <c r="F22" s="4">
        <v>790.88751999999999</v>
      </c>
      <c r="G22" s="4">
        <f t="shared" si="1"/>
        <v>5.5238640743421294</v>
      </c>
      <c r="H22" s="4">
        <f t="shared" si="2"/>
        <v>1.6720666384778013</v>
      </c>
    </row>
    <row r="23" spans="1:8" x14ac:dyDescent="0.2">
      <c r="A23" s="3" t="s">
        <v>64</v>
      </c>
      <c r="B23" s="3">
        <f>SUM(Fitting!B23:E23)</f>
        <v>2340</v>
      </c>
      <c r="C23" s="3">
        <f>Fitting!L23</f>
        <v>1652</v>
      </c>
      <c r="D23" s="4">
        <f t="shared" si="0"/>
        <v>70.598290598290603</v>
      </c>
      <c r="E23" s="4">
        <f>([1]MAINTOTAL!F22+[1]MAINTOTAL!L22)/1000</f>
        <v>2896.5011360000008</v>
      </c>
      <c r="F23" s="4">
        <v>1744.824451635001</v>
      </c>
      <c r="G23" s="4">
        <f t="shared" si="1"/>
        <v>37.593235352490758</v>
      </c>
      <c r="H23" s="4">
        <f t="shared" si="2"/>
        <v>1.0561891353722765</v>
      </c>
    </row>
    <row r="24" spans="1:8" x14ac:dyDescent="0.2">
      <c r="A24" s="3" t="s">
        <v>65</v>
      </c>
      <c r="B24" s="3">
        <f>SUM(Fitting!B24:E24)</f>
        <v>5503</v>
      </c>
      <c r="C24" s="3">
        <f>Fitting!L24</f>
        <v>2903</v>
      </c>
      <c r="D24" s="4">
        <f t="shared" si="0"/>
        <v>52.753043794294015</v>
      </c>
      <c r="E24" s="4">
        <f>([1]MAINTOTAL!F23+[1]MAINTOTAL!L23)/1000</f>
        <v>3716.3757529999989</v>
      </c>
      <c r="F24" s="4">
        <v>531.1028761690003</v>
      </c>
      <c r="G24" s="4">
        <f t="shared" si="1"/>
        <v>12.503956406554265</v>
      </c>
      <c r="H24" s="4">
        <f t="shared" si="2"/>
        <v>0.18294966454323125</v>
      </c>
    </row>
    <row r="25" spans="1:8" x14ac:dyDescent="0.2">
      <c r="A25" s="3" t="s">
        <v>66</v>
      </c>
      <c r="B25" s="3">
        <f>SUM(Fitting!B25:E25)</f>
        <v>6992</v>
      </c>
      <c r="C25" s="3">
        <f>Fitting!L25</f>
        <v>5769</v>
      </c>
      <c r="D25" s="4">
        <f t="shared" si="0"/>
        <v>82.508581235697946</v>
      </c>
      <c r="E25" s="4">
        <f>([1]MAINTOTAL!F24+[1]MAINTOTAL!L24)/1000</f>
        <v>11725.992975000003</v>
      </c>
      <c r="F25" s="4">
        <v>4584.3869433500022</v>
      </c>
      <c r="G25" s="4">
        <f t="shared" si="1"/>
        <v>28.107174488267649</v>
      </c>
      <c r="H25" s="4">
        <f t="shared" si="2"/>
        <v>0.7946588565349284</v>
      </c>
    </row>
    <row r="26" spans="1:8" x14ac:dyDescent="0.2">
      <c r="A26" s="7" t="s">
        <v>67</v>
      </c>
      <c r="B26" s="7">
        <f>SUM(Fitting!B26:E26)</f>
        <v>1780</v>
      </c>
      <c r="C26" s="7">
        <f>Fitting!L26</f>
        <v>1232</v>
      </c>
      <c r="D26" s="8">
        <f t="shared" si="0"/>
        <v>69.213483146067418</v>
      </c>
      <c r="E26" s="8">
        <f>([1]MAINTOTAL!F25+[1]MAINTOTAL!L25)/1000</f>
        <v>2972.4963710000006</v>
      </c>
      <c r="F26" s="8">
        <v>866.71537600000056</v>
      </c>
      <c r="G26" s="8">
        <f t="shared" si="1"/>
        <v>22.575347053396069</v>
      </c>
      <c r="H26" s="8">
        <f t="shared" si="2"/>
        <v>0.70350274025974069</v>
      </c>
    </row>
    <row r="27" spans="1:8" x14ac:dyDescent="0.2">
      <c r="A27" s="112" t="s">
        <v>68</v>
      </c>
      <c r="B27" s="112">
        <f>SUM(B3:B26)</f>
        <v>44367</v>
      </c>
      <c r="C27" s="112">
        <f t="shared" ref="C27" si="3">SUM(C3:C26)</f>
        <v>27685</v>
      </c>
      <c r="D27" s="113">
        <f t="shared" si="0"/>
        <v>62.399981968580256</v>
      </c>
      <c r="E27" s="113">
        <f t="shared" ref="E27" si="4">SUM(E3:E26)</f>
        <v>113356.63265699999</v>
      </c>
      <c r="F27" s="113">
        <f t="shared" ref="F27" si="5">SUM(F3:F26)</f>
        <v>38175.667651118987</v>
      </c>
      <c r="G27" s="113">
        <f t="shared" ref="G27" si="6">F27/(E27+F27)*100</f>
        <v>25.193089244665522</v>
      </c>
      <c r="H27" s="113">
        <f t="shared" ref="H27" si="7">F27/C27</f>
        <v>1.3789296605063748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18"/>
  <sheetViews>
    <sheetView workbookViewId="0">
      <selection activeCell="F30" sqref="F30"/>
    </sheetView>
  </sheetViews>
  <sheetFormatPr defaultRowHeight="12.75" x14ac:dyDescent="0.2"/>
  <cols>
    <col min="1" max="1" width="14" style="94" customWidth="1"/>
    <col min="2" max="3" width="13" style="94" customWidth="1"/>
    <col min="4" max="16384" width="9.140625" style="94"/>
  </cols>
  <sheetData>
    <row r="1" spans="1:3" x14ac:dyDescent="0.2">
      <c r="A1" s="100"/>
      <c r="B1" s="100"/>
      <c r="C1" s="100"/>
    </row>
    <row r="2" spans="1:3" ht="25.5" customHeight="1" x14ac:dyDescent="0.2">
      <c r="A2" s="104" t="s">
        <v>289</v>
      </c>
      <c r="B2" s="104" t="s">
        <v>173</v>
      </c>
      <c r="C2" s="105" t="s">
        <v>172</v>
      </c>
    </row>
    <row r="3" spans="1:3" x14ac:dyDescent="0.2">
      <c r="A3" s="94" t="s">
        <v>288</v>
      </c>
      <c r="B3" s="94">
        <v>26649</v>
      </c>
      <c r="C3" s="99">
        <v>23510.712685598002</v>
      </c>
    </row>
    <row r="4" spans="1:3" x14ac:dyDescent="0.2">
      <c r="A4" s="94" t="s">
        <v>174</v>
      </c>
      <c r="B4" s="94">
        <v>2</v>
      </c>
      <c r="C4" s="99">
        <v>0</v>
      </c>
    </row>
    <row r="5" spans="1:3" x14ac:dyDescent="0.2">
      <c r="A5" s="94" t="s">
        <v>175</v>
      </c>
      <c r="B5" s="94">
        <v>51</v>
      </c>
      <c r="C5" s="99">
        <v>17.050131525000001</v>
      </c>
    </row>
    <row r="6" spans="1:3" x14ac:dyDescent="0.2">
      <c r="A6" s="94" t="s">
        <v>176</v>
      </c>
      <c r="B6" s="94">
        <v>15</v>
      </c>
      <c r="C6" s="99">
        <v>1.7976132999999998E-2</v>
      </c>
    </row>
    <row r="7" spans="1:3" x14ac:dyDescent="0.2">
      <c r="A7" s="94" t="s">
        <v>177</v>
      </c>
      <c r="B7" s="94">
        <v>16</v>
      </c>
      <c r="C7" s="99">
        <v>11.431541300000001</v>
      </c>
    </row>
    <row r="8" spans="1:3" x14ac:dyDescent="0.2">
      <c r="A8" s="94" t="s">
        <v>178</v>
      </c>
      <c r="B8" s="94">
        <v>352</v>
      </c>
      <c r="C8" s="99">
        <v>190.77624401399996</v>
      </c>
    </row>
    <row r="9" spans="1:3" x14ac:dyDescent="0.2">
      <c r="A9" s="94" t="s">
        <v>179</v>
      </c>
      <c r="B9" s="94">
        <v>29</v>
      </c>
      <c r="C9" s="99">
        <v>7.2593970000000008</v>
      </c>
    </row>
    <row r="10" spans="1:3" x14ac:dyDescent="0.2">
      <c r="A10" s="94" t="s">
        <v>180</v>
      </c>
      <c r="B10" s="94">
        <v>1</v>
      </c>
      <c r="C10" s="99">
        <v>0</v>
      </c>
    </row>
    <row r="11" spans="1:3" x14ac:dyDescent="0.2">
      <c r="A11" s="94" t="s">
        <v>181</v>
      </c>
      <c r="B11" s="94">
        <v>1</v>
      </c>
      <c r="C11" s="99">
        <v>0</v>
      </c>
    </row>
    <row r="12" spans="1:3" x14ac:dyDescent="0.2">
      <c r="A12" s="94" t="s">
        <v>182</v>
      </c>
      <c r="B12" s="94">
        <v>1</v>
      </c>
      <c r="C12" s="99">
        <v>0</v>
      </c>
    </row>
    <row r="13" spans="1:3" x14ac:dyDescent="0.2">
      <c r="A13" s="94" t="s">
        <v>183</v>
      </c>
      <c r="B13" s="94">
        <v>274</v>
      </c>
      <c r="C13" s="99">
        <v>175.81399400000012</v>
      </c>
    </row>
    <row r="14" spans="1:3" x14ac:dyDescent="0.2">
      <c r="A14" s="94" t="s">
        <v>184</v>
      </c>
      <c r="B14" s="94">
        <v>59</v>
      </c>
      <c r="C14" s="99">
        <v>3.9507292959999996</v>
      </c>
    </row>
    <row r="15" spans="1:3" x14ac:dyDescent="0.2">
      <c r="A15" s="94" t="s">
        <v>185</v>
      </c>
      <c r="B15" s="94">
        <v>2</v>
      </c>
      <c r="C15" s="99">
        <v>0</v>
      </c>
    </row>
    <row r="16" spans="1:3" x14ac:dyDescent="0.2">
      <c r="A16" s="94" t="s">
        <v>186</v>
      </c>
      <c r="B16" s="94">
        <v>52</v>
      </c>
      <c r="C16" s="99">
        <v>2.1713010000000015</v>
      </c>
    </row>
    <row r="17" spans="1:3" x14ac:dyDescent="0.2">
      <c r="A17" s="94" t="s">
        <v>187</v>
      </c>
      <c r="B17" s="94">
        <v>2</v>
      </c>
      <c r="C17" s="99">
        <v>0</v>
      </c>
    </row>
    <row r="18" spans="1:3" x14ac:dyDescent="0.2">
      <c r="A18" s="94" t="s">
        <v>188</v>
      </c>
      <c r="B18" s="94">
        <v>14</v>
      </c>
      <c r="C18" s="99">
        <v>7.1070910000000032</v>
      </c>
    </row>
    <row r="19" spans="1:3" x14ac:dyDescent="0.2">
      <c r="A19" s="94" t="s">
        <v>189</v>
      </c>
      <c r="B19" s="94">
        <v>3</v>
      </c>
      <c r="C19" s="99">
        <v>3.0108959999999998</v>
      </c>
    </row>
    <row r="20" spans="1:3" x14ac:dyDescent="0.2">
      <c r="A20" s="94" t="s">
        <v>190</v>
      </c>
      <c r="B20" s="94">
        <v>1</v>
      </c>
      <c r="C20" s="99">
        <v>0</v>
      </c>
    </row>
    <row r="21" spans="1:3" x14ac:dyDescent="0.2">
      <c r="A21" s="94" t="s">
        <v>191</v>
      </c>
      <c r="B21" s="94">
        <v>3</v>
      </c>
      <c r="C21" s="99">
        <v>0</v>
      </c>
    </row>
    <row r="22" spans="1:3" x14ac:dyDescent="0.2">
      <c r="A22" s="94" t="s">
        <v>192</v>
      </c>
      <c r="B22" s="94">
        <v>81</v>
      </c>
      <c r="C22" s="99">
        <v>81.515417000000014</v>
      </c>
    </row>
    <row r="23" spans="1:3" x14ac:dyDescent="0.2">
      <c r="A23" s="94" t="s">
        <v>193</v>
      </c>
      <c r="B23" s="94">
        <v>1951</v>
      </c>
      <c r="C23" s="99">
        <v>1370.8721533710011</v>
      </c>
    </row>
    <row r="24" spans="1:3" x14ac:dyDescent="0.2">
      <c r="A24" s="94" t="s">
        <v>194</v>
      </c>
      <c r="B24" s="94">
        <v>3</v>
      </c>
      <c r="C24" s="99">
        <v>4.8850000000000048E-3</v>
      </c>
    </row>
    <row r="25" spans="1:3" x14ac:dyDescent="0.2">
      <c r="A25" s="94" t="s">
        <v>195</v>
      </c>
      <c r="B25" s="94">
        <v>1</v>
      </c>
      <c r="C25" s="99">
        <v>0</v>
      </c>
    </row>
    <row r="26" spans="1:3" x14ac:dyDescent="0.2">
      <c r="A26" s="94" t="s">
        <v>196</v>
      </c>
      <c r="B26" s="94">
        <v>237</v>
      </c>
      <c r="C26" s="99">
        <v>171.43136700000005</v>
      </c>
    </row>
    <row r="27" spans="1:3" x14ac:dyDescent="0.2">
      <c r="A27" s="94" t="s">
        <v>197</v>
      </c>
      <c r="B27" s="94">
        <v>1</v>
      </c>
      <c r="C27" s="99">
        <v>0</v>
      </c>
    </row>
    <row r="28" spans="1:3" x14ac:dyDescent="0.2">
      <c r="A28" s="94" t="s">
        <v>198</v>
      </c>
      <c r="B28" s="94">
        <v>4</v>
      </c>
      <c r="C28" s="99">
        <v>0</v>
      </c>
    </row>
    <row r="29" spans="1:3" x14ac:dyDescent="0.2">
      <c r="A29" s="94" t="s">
        <v>199</v>
      </c>
      <c r="B29" s="94">
        <v>4</v>
      </c>
      <c r="C29" s="99">
        <v>2.0064690000000001</v>
      </c>
    </row>
    <row r="30" spans="1:3" x14ac:dyDescent="0.2">
      <c r="A30" s="94" t="s">
        <v>200</v>
      </c>
      <c r="B30" s="94">
        <v>106</v>
      </c>
      <c r="C30" s="99">
        <v>7.9447885750000022</v>
      </c>
    </row>
    <row r="31" spans="1:3" x14ac:dyDescent="0.2">
      <c r="A31" s="94" t="s">
        <v>201</v>
      </c>
      <c r="B31" s="94">
        <v>56</v>
      </c>
      <c r="C31" s="99">
        <v>2.2918119999999997</v>
      </c>
    </row>
    <row r="32" spans="1:3" x14ac:dyDescent="0.2">
      <c r="A32" s="94" t="s">
        <v>202</v>
      </c>
      <c r="B32" s="94">
        <v>2475</v>
      </c>
      <c r="C32" s="99">
        <v>2428.5427064879973</v>
      </c>
    </row>
    <row r="33" spans="1:3" x14ac:dyDescent="0.2">
      <c r="A33" s="94" t="s">
        <v>203</v>
      </c>
      <c r="B33" s="94">
        <v>174</v>
      </c>
      <c r="C33" s="99">
        <v>93.432690697000055</v>
      </c>
    </row>
    <row r="34" spans="1:3" x14ac:dyDescent="0.2">
      <c r="A34" s="94" t="s">
        <v>204</v>
      </c>
      <c r="B34" s="94">
        <v>2</v>
      </c>
      <c r="C34" s="99">
        <v>2.1489999999999999E-3</v>
      </c>
    </row>
    <row r="35" spans="1:3" x14ac:dyDescent="0.2">
      <c r="A35" s="94" t="s">
        <v>205</v>
      </c>
      <c r="B35" s="94">
        <v>1</v>
      </c>
      <c r="C35" s="99">
        <v>0</v>
      </c>
    </row>
    <row r="36" spans="1:3" x14ac:dyDescent="0.2">
      <c r="A36" s="94" t="s">
        <v>206</v>
      </c>
      <c r="B36" s="94">
        <v>13</v>
      </c>
      <c r="C36" s="99">
        <v>1.4163020000000004</v>
      </c>
    </row>
    <row r="37" spans="1:3" x14ac:dyDescent="0.2">
      <c r="A37" s="94" t="s">
        <v>207</v>
      </c>
      <c r="B37" s="94">
        <v>5</v>
      </c>
      <c r="C37" s="99">
        <v>0.199212</v>
      </c>
    </row>
    <row r="38" spans="1:3" x14ac:dyDescent="0.2">
      <c r="A38" s="94" t="s">
        <v>208</v>
      </c>
      <c r="B38" s="94">
        <v>703</v>
      </c>
      <c r="C38" s="99">
        <v>234.82475125700003</v>
      </c>
    </row>
    <row r="39" spans="1:3" x14ac:dyDescent="0.2">
      <c r="A39" s="94" t="s">
        <v>209</v>
      </c>
      <c r="B39" s="94">
        <v>1</v>
      </c>
      <c r="C39" s="99">
        <v>0</v>
      </c>
    </row>
    <row r="40" spans="1:3" x14ac:dyDescent="0.2">
      <c r="A40" s="94" t="s">
        <v>210</v>
      </c>
      <c r="B40" s="94">
        <v>91</v>
      </c>
      <c r="C40" s="99">
        <v>100.438636</v>
      </c>
    </row>
    <row r="41" spans="1:3" x14ac:dyDescent="0.2">
      <c r="A41" s="94" t="s">
        <v>211</v>
      </c>
      <c r="B41" s="94">
        <v>1929</v>
      </c>
      <c r="C41" s="99">
        <v>2585.4997492299949</v>
      </c>
    </row>
    <row r="42" spans="1:3" x14ac:dyDescent="0.2">
      <c r="A42" s="94" t="s">
        <v>212</v>
      </c>
      <c r="B42" s="94">
        <v>1952</v>
      </c>
      <c r="C42" s="99">
        <v>1429.2353934440009</v>
      </c>
    </row>
    <row r="43" spans="1:3" x14ac:dyDescent="0.2">
      <c r="A43" s="94" t="s">
        <v>213</v>
      </c>
      <c r="B43" s="94">
        <v>1</v>
      </c>
      <c r="C43" s="99">
        <v>2.7100000000000045E-3</v>
      </c>
    </row>
    <row r="44" spans="1:3" x14ac:dyDescent="0.2">
      <c r="A44" s="94" t="s">
        <v>214</v>
      </c>
      <c r="B44" s="94">
        <v>7</v>
      </c>
      <c r="C44" s="99">
        <v>0.2936731030000001</v>
      </c>
    </row>
    <row r="45" spans="1:3" x14ac:dyDescent="0.2">
      <c r="A45" s="94" t="s">
        <v>215</v>
      </c>
      <c r="B45" s="94">
        <v>7</v>
      </c>
      <c r="C45" s="99">
        <v>2.1257600000000001</v>
      </c>
    </row>
    <row r="46" spans="1:3" x14ac:dyDescent="0.2">
      <c r="A46" s="94" t="s">
        <v>216</v>
      </c>
      <c r="B46" s="94">
        <v>1</v>
      </c>
      <c r="C46" s="99">
        <v>0.25307499999999994</v>
      </c>
    </row>
    <row r="47" spans="1:3" x14ac:dyDescent="0.2">
      <c r="A47" s="94" t="s">
        <v>217</v>
      </c>
      <c r="B47" s="94">
        <v>28</v>
      </c>
      <c r="C47" s="99">
        <v>10.929869999999998</v>
      </c>
    </row>
    <row r="48" spans="1:3" x14ac:dyDescent="0.2">
      <c r="A48" s="94" t="s">
        <v>218</v>
      </c>
      <c r="B48" s="94">
        <v>55</v>
      </c>
      <c r="C48" s="99">
        <v>15.957457996000004</v>
      </c>
    </row>
    <row r="49" spans="1:3" x14ac:dyDescent="0.2">
      <c r="A49" s="94" t="s">
        <v>219</v>
      </c>
      <c r="B49" s="94">
        <v>26</v>
      </c>
      <c r="C49" s="99">
        <v>0.407106686</v>
      </c>
    </row>
    <row r="50" spans="1:3" x14ac:dyDescent="0.2">
      <c r="A50" s="94" t="s">
        <v>220</v>
      </c>
      <c r="B50" s="94">
        <v>32</v>
      </c>
      <c r="C50" s="99">
        <v>5.2946184049999996</v>
      </c>
    </row>
    <row r="51" spans="1:3" x14ac:dyDescent="0.2">
      <c r="A51" s="94" t="s">
        <v>221</v>
      </c>
      <c r="B51" s="94">
        <v>1</v>
      </c>
      <c r="C51" s="99">
        <v>0.14502899999999999</v>
      </c>
    </row>
    <row r="52" spans="1:3" x14ac:dyDescent="0.2">
      <c r="A52" s="94" t="s">
        <v>222</v>
      </c>
      <c r="B52" s="94">
        <v>171</v>
      </c>
      <c r="C52" s="99">
        <v>59.443765583000008</v>
      </c>
    </row>
    <row r="53" spans="1:3" x14ac:dyDescent="0.2">
      <c r="A53" s="94" t="s">
        <v>223</v>
      </c>
      <c r="B53" s="94">
        <v>61</v>
      </c>
      <c r="C53" s="99">
        <v>16.016159999999999</v>
      </c>
    </row>
    <row r="54" spans="1:3" x14ac:dyDescent="0.2">
      <c r="A54" s="94" t="s">
        <v>224</v>
      </c>
      <c r="B54" s="94">
        <v>4</v>
      </c>
      <c r="C54" s="99">
        <v>65.100999999999999</v>
      </c>
    </row>
    <row r="55" spans="1:3" x14ac:dyDescent="0.2">
      <c r="A55" s="94" t="s">
        <v>225</v>
      </c>
      <c r="B55" s="94">
        <v>58</v>
      </c>
      <c r="C55" s="99">
        <v>35.79381999999999</v>
      </c>
    </row>
    <row r="56" spans="1:3" x14ac:dyDescent="0.2">
      <c r="A56" s="94" t="s">
        <v>226</v>
      </c>
      <c r="B56" s="94">
        <v>4</v>
      </c>
      <c r="C56" s="99">
        <v>3.1376000000000001E-2</v>
      </c>
    </row>
    <row r="57" spans="1:3" x14ac:dyDescent="0.2">
      <c r="A57" s="94" t="s">
        <v>227</v>
      </c>
      <c r="B57" s="94">
        <v>1</v>
      </c>
      <c r="C57" s="99">
        <v>0</v>
      </c>
    </row>
    <row r="58" spans="1:3" x14ac:dyDescent="0.2">
      <c r="A58" s="94" t="s">
        <v>228</v>
      </c>
      <c r="B58" s="94">
        <v>6</v>
      </c>
      <c r="C58" s="99">
        <v>8.0380000000000021E-2</v>
      </c>
    </row>
    <row r="59" spans="1:3" x14ac:dyDescent="0.2">
      <c r="A59" s="94" t="s">
        <v>229</v>
      </c>
      <c r="B59" s="94">
        <v>1</v>
      </c>
      <c r="C59" s="99">
        <v>0</v>
      </c>
    </row>
    <row r="60" spans="1:3" x14ac:dyDescent="0.2">
      <c r="A60" s="94" t="s">
        <v>230</v>
      </c>
      <c r="B60" s="94">
        <v>364</v>
      </c>
      <c r="C60" s="99">
        <v>560.20401558799972</v>
      </c>
    </row>
    <row r="61" spans="1:3" x14ac:dyDescent="0.2">
      <c r="A61" s="94" t="s">
        <v>231</v>
      </c>
      <c r="B61" s="94">
        <v>47</v>
      </c>
      <c r="C61" s="99">
        <v>121.40560673000003</v>
      </c>
    </row>
    <row r="62" spans="1:3" x14ac:dyDescent="0.2">
      <c r="A62" s="94" t="s">
        <v>232</v>
      </c>
      <c r="B62" s="94">
        <v>12</v>
      </c>
      <c r="C62" s="99">
        <v>36.734320000000004</v>
      </c>
    </row>
    <row r="63" spans="1:3" x14ac:dyDescent="0.2">
      <c r="A63" s="94" t="s">
        <v>233</v>
      </c>
      <c r="B63" s="94">
        <v>30</v>
      </c>
      <c r="C63" s="99">
        <v>25.831301275000005</v>
      </c>
    </row>
    <row r="64" spans="1:3" x14ac:dyDescent="0.2">
      <c r="A64" s="94" t="s">
        <v>234</v>
      </c>
      <c r="B64" s="94">
        <v>1</v>
      </c>
      <c r="C64" s="99">
        <v>3.2425700000000002</v>
      </c>
    </row>
    <row r="65" spans="1:3" x14ac:dyDescent="0.2">
      <c r="A65" s="94" t="s">
        <v>235</v>
      </c>
      <c r="B65" s="94">
        <v>6</v>
      </c>
      <c r="C65" s="99">
        <v>1.6163800000000004</v>
      </c>
    </row>
    <row r="66" spans="1:3" x14ac:dyDescent="0.2">
      <c r="A66" s="94" t="s">
        <v>236</v>
      </c>
      <c r="B66" s="94">
        <v>58</v>
      </c>
      <c r="C66" s="99">
        <v>18.981548561999997</v>
      </c>
    </row>
    <row r="67" spans="1:3" x14ac:dyDescent="0.2">
      <c r="A67" s="94" t="s">
        <v>237</v>
      </c>
      <c r="B67" s="94">
        <v>2</v>
      </c>
      <c r="C67" s="99">
        <v>0</v>
      </c>
    </row>
    <row r="68" spans="1:3" x14ac:dyDescent="0.2">
      <c r="A68" s="94" t="s">
        <v>238</v>
      </c>
      <c r="B68" s="94">
        <v>1</v>
      </c>
      <c r="C68" s="99">
        <v>0</v>
      </c>
    </row>
    <row r="69" spans="1:3" x14ac:dyDescent="0.2">
      <c r="A69" s="94" t="s">
        <v>239</v>
      </c>
      <c r="B69" s="94">
        <v>10</v>
      </c>
      <c r="C69" s="99">
        <v>1.1474629999999999</v>
      </c>
    </row>
    <row r="70" spans="1:3" x14ac:dyDescent="0.2">
      <c r="A70" s="94" t="s">
        <v>240</v>
      </c>
      <c r="B70" s="94">
        <v>2060</v>
      </c>
      <c r="C70" s="99">
        <v>1243.5818601619985</v>
      </c>
    </row>
    <row r="71" spans="1:3" x14ac:dyDescent="0.2">
      <c r="A71" s="94" t="s">
        <v>241</v>
      </c>
      <c r="B71" s="94">
        <v>2</v>
      </c>
      <c r="C71" s="99">
        <v>0</v>
      </c>
    </row>
    <row r="72" spans="1:3" x14ac:dyDescent="0.2">
      <c r="A72" s="94" t="s">
        <v>242</v>
      </c>
      <c r="B72" s="94">
        <v>2</v>
      </c>
      <c r="C72" s="99">
        <v>0</v>
      </c>
    </row>
    <row r="73" spans="1:3" x14ac:dyDescent="0.2">
      <c r="A73" s="94" t="s">
        <v>243</v>
      </c>
      <c r="B73" s="94">
        <v>3</v>
      </c>
      <c r="C73" s="99">
        <v>1.2130999999999999E-2</v>
      </c>
    </row>
    <row r="74" spans="1:3" x14ac:dyDescent="0.2">
      <c r="A74" s="94" t="s">
        <v>244</v>
      </c>
      <c r="B74" s="94">
        <v>1</v>
      </c>
      <c r="C74" s="99">
        <v>0</v>
      </c>
    </row>
    <row r="75" spans="1:3" x14ac:dyDescent="0.2">
      <c r="A75" s="94" t="s">
        <v>245</v>
      </c>
      <c r="B75" s="94">
        <v>133</v>
      </c>
      <c r="C75" s="99">
        <v>17.500487689</v>
      </c>
    </row>
    <row r="76" spans="1:3" x14ac:dyDescent="0.2">
      <c r="A76" s="94" t="s">
        <v>246</v>
      </c>
      <c r="B76" s="94">
        <v>5</v>
      </c>
      <c r="C76" s="99">
        <v>5.2317990720000003</v>
      </c>
    </row>
    <row r="77" spans="1:3" x14ac:dyDescent="0.2">
      <c r="A77" s="94" t="s">
        <v>247</v>
      </c>
      <c r="B77" s="94">
        <v>8</v>
      </c>
      <c r="C77" s="99">
        <v>4.9379000000000034E-2</v>
      </c>
    </row>
    <row r="78" spans="1:3" x14ac:dyDescent="0.2">
      <c r="A78" s="94" t="s">
        <v>248</v>
      </c>
      <c r="B78" s="94">
        <v>3</v>
      </c>
      <c r="C78" s="99">
        <v>3.39109999999999E-2</v>
      </c>
    </row>
    <row r="79" spans="1:3" x14ac:dyDescent="0.2">
      <c r="A79" s="94" t="s">
        <v>249</v>
      </c>
      <c r="B79" s="94">
        <v>1</v>
      </c>
      <c r="C79" s="99">
        <v>5.0991000000000002E-2</v>
      </c>
    </row>
    <row r="80" spans="1:3" x14ac:dyDescent="0.2">
      <c r="A80" s="94" t="s">
        <v>250</v>
      </c>
      <c r="B80" s="94">
        <v>2</v>
      </c>
      <c r="C80" s="99">
        <v>0</v>
      </c>
    </row>
    <row r="81" spans="1:3" x14ac:dyDescent="0.2">
      <c r="A81" s="94" t="s">
        <v>251</v>
      </c>
      <c r="B81" s="94">
        <v>2</v>
      </c>
      <c r="C81" s="99">
        <v>0.22735900000000001</v>
      </c>
    </row>
    <row r="82" spans="1:3" x14ac:dyDescent="0.2">
      <c r="A82" s="94" t="s">
        <v>252</v>
      </c>
      <c r="B82" s="94">
        <v>1183</v>
      </c>
      <c r="C82" s="99">
        <v>1363.2865261070006</v>
      </c>
    </row>
    <row r="83" spans="1:3" x14ac:dyDescent="0.2">
      <c r="A83" s="94" t="s">
        <v>253</v>
      </c>
      <c r="B83" s="94">
        <v>70</v>
      </c>
      <c r="C83" s="99">
        <v>25.701031</v>
      </c>
    </row>
    <row r="84" spans="1:3" x14ac:dyDescent="0.2">
      <c r="A84" s="94" t="s">
        <v>254</v>
      </c>
      <c r="B84" s="94">
        <v>18</v>
      </c>
      <c r="C84" s="99">
        <v>0.12892300000000007</v>
      </c>
    </row>
    <row r="85" spans="1:3" x14ac:dyDescent="0.2">
      <c r="A85" s="94" t="s">
        <v>255</v>
      </c>
      <c r="B85" s="94">
        <v>2</v>
      </c>
      <c r="C85" s="99">
        <v>0</v>
      </c>
    </row>
    <row r="86" spans="1:3" x14ac:dyDescent="0.2">
      <c r="A86" s="94" t="s">
        <v>256</v>
      </c>
      <c r="B86" s="94">
        <v>16</v>
      </c>
      <c r="C86" s="99">
        <v>0.49083905300000003</v>
      </c>
    </row>
    <row r="87" spans="1:3" x14ac:dyDescent="0.2">
      <c r="A87" s="94" t="s">
        <v>257</v>
      </c>
      <c r="B87" s="94">
        <v>1</v>
      </c>
      <c r="C87" s="99">
        <v>0</v>
      </c>
    </row>
    <row r="88" spans="1:3" x14ac:dyDescent="0.2">
      <c r="A88" s="94" t="s">
        <v>258</v>
      </c>
      <c r="B88" s="94">
        <v>2</v>
      </c>
      <c r="C88" s="99">
        <v>5.0549999999999996E-3</v>
      </c>
    </row>
    <row r="89" spans="1:3" x14ac:dyDescent="0.2">
      <c r="A89" s="94" t="s">
        <v>259</v>
      </c>
      <c r="B89" s="94">
        <v>1</v>
      </c>
      <c r="C89" s="99">
        <v>2.6598000000000014E-2</v>
      </c>
    </row>
    <row r="90" spans="1:3" x14ac:dyDescent="0.2">
      <c r="A90" s="94" t="s">
        <v>260</v>
      </c>
      <c r="B90" s="94">
        <v>75</v>
      </c>
      <c r="C90" s="99">
        <v>10.652874999999998</v>
      </c>
    </row>
    <row r="91" spans="1:3" x14ac:dyDescent="0.2">
      <c r="A91" s="94" t="s">
        <v>261</v>
      </c>
      <c r="B91" s="94">
        <v>81</v>
      </c>
      <c r="C91" s="99">
        <v>24.957049337999997</v>
      </c>
    </row>
    <row r="92" spans="1:3" x14ac:dyDescent="0.2">
      <c r="A92" s="94" t="s">
        <v>262</v>
      </c>
      <c r="B92" s="94">
        <v>24</v>
      </c>
      <c r="C92" s="99">
        <v>11.477311138999999</v>
      </c>
    </row>
    <row r="93" spans="1:3" x14ac:dyDescent="0.2">
      <c r="A93" s="94" t="s">
        <v>263</v>
      </c>
      <c r="B93" s="94">
        <v>104</v>
      </c>
      <c r="C93" s="99">
        <v>4.17633191</v>
      </c>
    </row>
    <row r="94" spans="1:3" x14ac:dyDescent="0.2">
      <c r="A94" s="94" t="s">
        <v>264</v>
      </c>
      <c r="B94" s="94">
        <v>4</v>
      </c>
      <c r="C94" s="99">
        <v>1.6228009999999999</v>
      </c>
    </row>
    <row r="95" spans="1:3" x14ac:dyDescent="0.2">
      <c r="A95" s="94" t="s">
        <v>265</v>
      </c>
      <c r="B95" s="94">
        <v>32</v>
      </c>
      <c r="C95" s="99">
        <v>91.385274000000024</v>
      </c>
    </row>
    <row r="96" spans="1:3" x14ac:dyDescent="0.2">
      <c r="A96" s="94" t="s">
        <v>266</v>
      </c>
      <c r="B96" s="94">
        <v>8</v>
      </c>
      <c r="C96" s="99">
        <v>2.8417750000000006</v>
      </c>
    </row>
    <row r="97" spans="1:3" x14ac:dyDescent="0.2">
      <c r="A97" s="94" t="s">
        <v>267</v>
      </c>
      <c r="B97" s="94">
        <v>3</v>
      </c>
      <c r="C97" s="99">
        <v>7.984999999999999E-3</v>
      </c>
    </row>
    <row r="98" spans="1:3" x14ac:dyDescent="0.2">
      <c r="A98" s="94" t="s">
        <v>268</v>
      </c>
      <c r="B98" s="94">
        <v>277</v>
      </c>
      <c r="C98" s="99">
        <v>169.97754900000004</v>
      </c>
    </row>
    <row r="99" spans="1:3" x14ac:dyDescent="0.2">
      <c r="A99" s="94" t="s">
        <v>269</v>
      </c>
      <c r="B99" s="94">
        <v>48</v>
      </c>
      <c r="C99" s="99">
        <v>34.460588761000004</v>
      </c>
    </row>
    <row r="100" spans="1:3" x14ac:dyDescent="0.2">
      <c r="A100" s="94" t="s">
        <v>270</v>
      </c>
      <c r="B100" s="94">
        <v>38</v>
      </c>
      <c r="C100" s="99">
        <v>5.9403127909999993</v>
      </c>
    </row>
    <row r="101" spans="1:3" x14ac:dyDescent="0.2">
      <c r="A101" s="94" t="s">
        <v>271</v>
      </c>
      <c r="B101" s="94">
        <v>18</v>
      </c>
      <c r="C101" s="99">
        <v>3.9183340000000002</v>
      </c>
    </row>
    <row r="102" spans="1:3" x14ac:dyDescent="0.2">
      <c r="A102" s="94" t="s">
        <v>272</v>
      </c>
      <c r="B102" s="94">
        <v>48</v>
      </c>
      <c r="C102" s="99">
        <v>3.7272656870000009</v>
      </c>
    </row>
    <row r="103" spans="1:3" x14ac:dyDescent="0.2">
      <c r="A103" s="94" t="s">
        <v>273</v>
      </c>
      <c r="B103" s="94">
        <v>1</v>
      </c>
      <c r="C103" s="99">
        <v>0</v>
      </c>
    </row>
    <row r="104" spans="1:3" x14ac:dyDescent="0.2">
      <c r="A104" s="94" t="s">
        <v>274</v>
      </c>
      <c r="B104" s="94">
        <v>3</v>
      </c>
      <c r="C104" s="99">
        <v>0</v>
      </c>
    </row>
    <row r="105" spans="1:3" x14ac:dyDescent="0.2">
      <c r="A105" s="94" t="s">
        <v>275</v>
      </c>
      <c r="B105" s="94">
        <v>10</v>
      </c>
      <c r="C105" s="99">
        <v>0.59977599999999998</v>
      </c>
    </row>
    <row r="106" spans="1:3" x14ac:dyDescent="0.2">
      <c r="A106" s="94" t="s">
        <v>276</v>
      </c>
      <c r="B106" s="94">
        <v>37</v>
      </c>
      <c r="C106" s="99">
        <v>8.2193459999999998</v>
      </c>
    </row>
    <row r="107" spans="1:3" x14ac:dyDescent="0.2">
      <c r="A107" s="94" t="s">
        <v>277</v>
      </c>
      <c r="B107" s="94">
        <v>21</v>
      </c>
      <c r="C107" s="99">
        <v>1.8204940000000003</v>
      </c>
    </row>
    <row r="108" spans="1:3" x14ac:dyDescent="0.2">
      <c r="A108" s="94" t="s">
        <v>278</v>
      </c>
      <c r="B108" s="94">
        <v>3</v>
      </c>
      <c r="C108" s="99">
        <v>4.657276000000001E-3</v>
      </c>
    </row>
    <row r="109" spans="1:3" x14ac:dyDescent="0.2">
      <c r="A109" s="94" t="s">
        <v>279</v>
      </c>
      <c r="B109" s="94">
        <v>1663</v>
      </c>
      <c r="C109" s="99">
        <v>1660.6826468719985</v>
      </c>
    </row>
    <row r="110" spans="1:3" x14ac:dyDescent="0.2">
      <c r="A110" s="94" t="s">
        <v>280</v>
      </c>
      <c r="B110" s="94">
        <v>9</v>
      </c>
      <c r="C110" s="99">
        <v>4.2068514060000002</v>
      </c>
    </row>
    <row r="111" spans="1:3" x14ac:dyDescent="0.2">
      <c r="A111" s="94" t="s">
        <v>281</v>
      </c>
      <c r="B111" s="94">
        <v>1</v>
      </c>
      <c r="C111" s="99">
        <v>0</v>
      </c>
    </row>
    <row r="112" spans="1:3" x14ac:dyDescent="0.2">
      <c r="A112" s="94" t="s">
        <v>282</v>
      </c>
      <c r="B112" s="94">
        <v>1</v>
      </c>
      <c r="C112" s="99">
        <v>0</v>
      </c>
    </row>
    <row r="113" spans="1:3" x14ac:dyDescent="0.2">
      <c r="A113" s="94" t="s">
        <v>283</v>
      </c>
      <c r="B113" s="94">
        <v>1</v>
      </c>
      <c r="C113" s="99">
        <v>5.0656999999999994E-2</v>
      </c>
    </row>
    <row r="114" spans="1:3" x14ac:dyDescent="0.2">
      <c r="A114" s="94" t="s">
        <v>284</v>
      </c>
      <c r="B114" s="94">
        <v>8</v>
      </c>
      <c r="C114" s="99">
        <v>50.466791000000001</v>
      </c>
    </row>
    <row r="115" spans="1:3" x14ac:dyDescent="0.2">
      <c r="A115" s="94" t="s">
        <v>285</v>
      </c>
      <c r="B115" s="94">
        <v>2</v>
      </c>
      <c r="C115" s="99">
        <v>0</v>
      </c>
    </row>
    <row r="116" spans="1:3" x14ac:dyDescent="0.2">
      <c r="A116" s="94" t="s">
        <v>286</v>
      </c>
      <c r="B116" s="94">
        <v>4</v>
      </c>
      <c r="C116" s="99">
        <v>4.0093159999999992</v>
      </c>
    </row>
    <row r="117" spans="1:3" x14ac:dyDescent="0.2">
      <c r="A117" s="100" t="s">
        <v>287</v>
      </c>
      <c r="B117" s="100">
        <v>16</v>
      </c>
      <c r="C117" s="101">
        <v>4.1352970000000004</v>
      </c>
    </row>
    <row r="118" spans="1:3" x14ac:dyDescent="0.2">
      <c r="A118" s="102" t="s">
        <v>68</v>
      </c>
      <c r="B118" s="103">
        <f>SUM(B3:B117)</f>
        <v>44367</v>
      </c>
      <c r="C118" s="103">
        <f>(SUM(C3:C117))</f>
        <v>38175.66765111898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3"/>
  <sheetViews>
    <sheetView tabSelected="1" workbookViewId="0">
      <selection activeCell="A31" sqref="A31"/>
    </sheetView>
  </sheetViews>
  <sheetFormatPr defaultRowHeight="12.75" x14ac:dyDescent="0.2"/>
  <cols>
    <col min="1" max="1" width="29" customWidth="1"/>
    <col min="2" max="7" width="12.140625" customWidth="1"/>
    <col min="8" max="8" width="2.140625" customWidth="1"/>
    <col min="9" max="14" width="12.140625" customWidth="1"/>
  </cols>
  <sheetData>
    <row r="1" spans="1:14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26" customFormat="1" ht="42" customHeight="1" x14ac:dyDescent="0.2">
      <c r="A2" s="134" t="s">
        <v>83</v>
      </c>
      <c r="B2" s="133" t="s">
        <v>315</v>
      </c>
      <c r="C2" s="133"/>
      <c r="D2" s="133"/>
      <c r="E2" s="133"/>
      <c r="F2" s="133"/>
      <c r="G2" s="133"/>
      <c r="H2" s="114"/>
      <c r="I2" s="133" t="s">
        <v>314</v>
      </c>
      <c r="J2" s="133"/>
      <c r="K2" s="133"/>
      <c r="L2" s="133"/>
      <c r="M2" s="133"/>
      <c r="N2" s="133"/>
    </row>
    <row r="3" spans="1:14" s="111" customFormat="1" ht="51.75" customHeight="1" x14ac:dyDescent="0.2">
      <c r="A3" s="135"/>
      <c r="B3" s="109" t="s">
        <v>80</v>
      </c>
      <c r="C3" s="109" t="s">
        <v>309</v>
      </c>
      <c r="D3" s="109" t="s">
        <v>312</v>
      </c>
      <c r="E3" s="109" t="s">
        <v>310</v>
      </c>
      <c r="F3" s="109" t="s">
        <v>313</v>
      </c>
      <c r="G3" s="109" t="s">
        <v>311</v>
      </c>
      <c r="H3" s="109"/>
      <c r="I3" s="109" t="s">
        <v>80</v>
      </c>
      <c r="J3" s="109" t="s">
        <v>309</v>
      </c>
      <c r="K3" s="109" t="s">
        <v>312</v>
      </c>
      <c r="L3" s="109" t="s">
        <v>310</v>
      </c>
      <c r="M3" s="109" t="s">
        <v>313</v>
      </c>
      <c r="N3" s="109" t="s">
        <v>311</v>
      </c>
    </row>
    <row r="4" spans="1:14" x14ac:dyDescent="0.2">
      <c r="A4" s="3" t="s">
        <v>44</v>
      </c>
      <c r="B4" s="4">
        <v>61.075789473684203</v>
      </c>
      <c r="C4" s="4">
        <v>7958.627842105263</v>
      </c>
      <c r="D4" s="4">
        <f>C4/B4</f>
        <v>130.30740839681502</v>
      </c>
      <c r="E4" s="4">
        <v>17736.25110526316</v>
      </c>
      <c r="F4" s="46">
        <f>C4/E4</f>
        <v>0.4487209723673552</v>
      </c>
      <c r="G4" s="4">
        <v>3304.2114210526311</v>
      </c>
      <c r="H4" s="4"/>
      <c r="I4" s="4">
        <v>30.53389830508474</v>
      </c>
      <c r="J4" s="4">
        <v>2581.5765593220344</v>
      </c>
      <c r="K4" s="4">
        <f>J4/I4</f>
        <v>84.547886205939534</v>
      </c>
      <c r="L4" s="4">
        <v>11701.25171186441</v>
      </c>
      <c r="M4" s="46">
        <f>J4/L4</f>
        <v>0.22062396595609179</v>
      </c>
      <c r="N4" s="4">
        <v>844.54749152542365</v>
      </c>
    </row>
    <row r="5" spans="1:14" x14ac:dyDescent="0.2">
      <c r="A5" s="3" t="s">
        <v>45</v>
      </c>
      <c r="B5" s="4">
        <v>106.90381868131878</v>
      </c>
      <c r="C5" s="4">
        <v>12765.424384615384</v>
      </c>
      <c r="D5" s="4">
        <f t="shared" ref="D5:D27" si="0">C5/B5</f>
        <v>119.41036851704264</v>
      </c>
      <c r="E5" s="4">
        <v>46453.056799450555</v>
      </c>
      <c r="F5" s="46">
        <f t="shared" ref="F5:F27" si="1">C5/E5</f>
        <v>0.2748026774583836</v>
      </c>
      <c r="G5" s="4">
        <v>6781.2272390109874</v>
      </c>
      <c r="H5" s="4"/>
      <c r="I5" s="4">
        <v>105.12049999999999</v>
      </c>
      <c r="J5" s="4">
        <v>8143.6897545454431</v>
      </c>
      <c r="K5" s="4">
        <f t="shared" ref="K5:K26" si="2">J5/I5</f>
        <v>77.470043945238501</v>
      </c>
      <c r="L5" s="4">
        <v>68850.620465909058</v>
      </c>
      <c r="M5" s="46">
        <f t="shared" ref="M5:M27" si="3">J5/L5</f>
        <v>0.11828055723299892</v>
      </c>
      <c r="N5" s="4">
        <v>2867.1550545454529</v>
      </c>
    </row>
    <row r="6" spans="1:14" x14ac:dyDescent="0.2">
      <c r="A6" s="3" t="s">
        <v>46</v>
      </c>
      <c r="B6" s="4">
        <v>56.071999999999996</v>
      </c>
      <c r="C6" s="4">
        <v>5266.8725454545438</v>
      </c>
      <c r="D6" s="4">
        <f t="shared" si="0"/>
        <v>93.930527633302617</v>
      </c>
      <c r="E6" s="4">
        <v>16960.55703636364</v>
      </c>
      <c r="F6" s="46">
        <f t="shared" si="1"/>
        <v>0.3105365309737354</v>
      </c>
      <c r="G6" s="4">
        <v>2565.8300272727251</v>
      </c>
      <c r="H6" s="4"/>
      <c r="I6" s="4">
        <v>56.104234693877572</v>
      </c>
      <c r="J6" s="4">
        <v>3245.7263520408155</v>
      </c>
      <c r="K6" s="4">
        <f t="shared" si="2"/>
        <v>57.851717784771928</v>
      </c>
      <c r="L6" s="4">
        <v>17319.528234693869</v>
      </c>
      <c r="M6" s="46">
        <f t="shared" si="3"/>
        <v>0.18740269989219976</v>
      </c>
      <c r="N6" s="4">
        <v>840.09720918367395</v>
      </c>
    </row>
    <row r="7" spans="1:14" x14ac:dyDescent="0.2">
      <c r="A7" s="3" t="s">
        <v>47</v>
      </c>
      <c r="B7" s="4">
        <v>66.493653846153862</v>
      </c>
      <c r="C7" s="4">
        <v>6230.0450897435867</v>
      </c>
      <c r="D7" s="4">
        <f t="shared" si="0"/>
        <v>93.693829852665644</v>
      </c>
      <c r="E7" s="4">
        <v>22331.017153846158</v>
      </c>
      <c r="F7" s="46">
        <f t="shared" si="1"/>
        <v>0.27898617634936357</v>
      </c>
      <c r="G7" s="4">
        <v>3358.1862756410274</v>
      </c>
      <c r="H7" s="4"/>
      <c r="I7" s="4">
        <v>48.38699481865288</v>
      </c>
      <c r="J7" s="4">
        <v>2281.7279481865289</v>
      </c>
      <c r="K7" s="4">
        <f t="shared" si="2"/>
        <v>47.155810290308359</v>
      </c>
      <c r="L7" s="4">
        <v>14775.697958549219</v>
      </c>
      <c r="M7" s="46">
        <f t="shared" si="3"/>
        <v>0.15442437674264459</v>
      </c>
      <c r="N7" s="4">
        <v>535.70949222797924</v>
      </c>
    </row>
    <row r="8" spans="1:14" x14ac:dyDescent="0.2">
      <c r="A8" s="3" t="s">
        <v>48</v>
      </c>
      <c r="B8" s="4">
        <v>77.184216867469885</v>
      </c>
      <c r="C8" s="4">
        <v>8347.7769518072237</v>
      </c>
      <c r="D8" s="4">
        <f t="shared" si="0"/>
        <v>108.15393730224505</v>
      </c>
      <c r="E8" s="4">
        <v>31149.000554216858</v>
      </c>
      <c r="F8" s="46">
        <f t="shared" si="1"/>
        <v>0.26799501760184491</v>
      </c>
      <c r="G8" s="4">
        <v>4746.066433734939</v>
      </c>
      <c r="H8" s="4"/>
      <c r="I8" s="4">
        <v>81.490909090909085</v>
      </c>
      <c r="J8" s="4">
        <v>5095.9984797979796</v>
      </c>
      <c r="K8" s="4">
        <f t="shared" si="2"/>
        <v>62.534564120680251</v>
      </c>
      <c r="L8" s="4">
        <v>29558.45978787879</v>
      </c>
      <c r="M8" s="46">
        <f t="shared" si="3"/>
        <v>0.17240406016986465</v>
      </c>
      <c r="N8" s="4">
        <v>1539.7059191919191</v>
      </c>
    </row>
    <row r="9" spans="1:14" x14ac:dyDescent="0.2">
      <c r="A9" s="3" t="s">
        <v>49</v>
      </c>
      <c r="B9" s="4">
        <v>79.373602941176443</v>
      </c>
      <c r="C9" s="4">
        <v>8329.7845808823586</v>
      </c>
      <c r="D9" s="4">
        <f t="shared" si="0"/>
        <v>104.94401504056127</v>
      </c>
      <c r="E9" s="4">
        <v>19791.749632352938</v>
      </c>
      <c r="F9" s="46">
        <f t="shared" si="1"/>
        <v>0.42087156191921138</v>
      </c>
      <c r="G9" s="4">
        <v>4432.4215147058794</v>
      </c>
      <c r="H9" s="4"/>
      <c r="I9" s="4">
        <v>71.307266187050359</v>
      </c>
      <c r="J9" s="4">
        <v>4752.9483489208651</v>
      </c>
      <c r="K9" s="4">
        <f t="shared" si="2"/>
        <v>66.654474404517515</v>
      </c>
      <c r="L9" s="4">
        <v>23660.351366906485</v>
      </c>
      <c r="M9" s="46">
        <f t="shared" si="3"/>
        <v>0.20088240767078253</v>
      </c>
      <c r="N9" s="4">
        <v>1603.9342410071949</v>
      </c>
    </row>
    <row r="10" spans="1:14" x14ac:dyDescent="0.2">
      <c r="A10" s="3" t="s">
        <v>50</v>
      </c>
      <c r="B10" s="4">
        <v>79.266515679442449</v>
      </c>
      <c r="C10" s="4">
        <v>13366.977459930311</v>
      </c>
      <c r="D10" s="4">
        <f t="shared" si="0"/>
        <v>168.63334215404399</v>
      </c>
      <c r="E10" s="4">
        <v>35676.282111498229</v>
      </c>
      <c r="F10" s="46">
        <f t="shared" si="1"/>
        <v>0.37467405987414321</v>
      </c>
      <c r="G10" s="4">
        <v>8511.0250557491254</v>
      </c>
      <c r="H10" s="4"/>
      <c r="I10" s="4">
        <v>71.495055679287361</v>
      </c>
      <c r="J10" s="4">
        <v>7467.6917082405407</v>
      </c>
      <c r="K10" s="4">
        <f t="shared" si="2"/>
        <v>104.45046356406972</v>
      </c>
      <c r="L10" s="4">
        <v>39634.357476614721</v>
      </c>
      <c r="M10" s="46">
        <f t="shared" si="3"/>
        <v>0.1884146024732877</v>
      </c>
      <c r="N10" s="4">
        <v>3200.4342605790648</v>
      </c>
    </row>
    <row r="11" spans="1:14" x14ac:dyDescent="0.2">
      <c r="A11" s="3" t="s">
        <v>51</v>
      </c>
      <c r="B11" s="4">
        <v>73.779578947368421</v>
      </c>
      <c r="C11" s="4">
        <v>6794.7470000000021</v>
      </c>
      <c r="D11" s="4">
        <f t="shared" si="0"/>
        <v>92.095226036016271</v>
      </c>
      <c r="E11" s="4">
        <v>18733.11871578946</v>
      </c>
      <c r="F11" s="46">
        <f t="shared" si="1"/>
        <v>0.36271306999581221</v>
      </c>
      <c r="G11" s="4">
        <v>3242.7914736842117</v>
      </c>
      <c r="H11" s="4"/>
      <c r="I11" s="4">
        <v>68.58167487684733</v>
      </c>
      <c r="J11" s="4">
        <v>4735.6872684729087</v>
      </c>
      <c r="K11" s="4">
        <f t="shared" si="2"/>
        <v>69.051787915311493</v>
      </c>
      <c r="L11" s="4">
        <v>23642.612581280795</v>
      </c>
      <c r="M11" s="46">
        <f t="shared" si="3"/>
        <v>0.2003030440139438</v>
      </c>
      <c r="N11" s="4">
        <v>1468.9332512315277</v>
      </c>
    </row>
    <row r="12" spans="1:14" x14ac:dyDescent="0.2">
      <c r="A12" s="3" t="s">
        <v>52</v>
      </c>
      <c r="B12" s="4">
        <v>74.455833333333317</v>
      </c>
      <c r="C12" s="4">
        <v>8012.9776794871823</v>
      </c>
      <c r="D12" s="4">
        <f t="shared" si="0"/>
        <v>107.62054926729068</v>
      </c>
      <c r="E12" s="4">
        <v>21339.824775641027</v>
      </c>
      <c r="F12" s="46">
        <f t="shared" si="1"/>
        <v>0.3754940710025807</v>
      </c>
      <c r="G12" s="4">
        <v>4107.2026923076892</v>
      </c>
      <c r="H12" s="4"/>
      <c r="I12" s="4">
        <v>76.663869346733705</v>
      </c>
      <c r="J12" s="4">
        <v>5250.2931155778897</v>
      </c>
      <c r="K12" s="4">
        <f t="shared" si="2"/>
        <v>68.484582898261721</v>
      </c>
      <c r="L12" s="4">
        <v>25904.902577889432</v>
      </c>
      <c r="M12" s="46">
        <f t="shared" si="3"/>
        <v>0.20267565569071716</v>
      </c>
      <c r="N12" s="4">
        <v>1403.1570653266331</v>
      </c>
    </row>
    <row r="13" spans="1:14" x14ac:dyDescent="0.2">
      <c r="A13" s="3" t="s">
        <v>53</v>
      </c>
      <c r="B13" s="4">
        <v>64.58282127031022</v>
      </c>
      <c r="C13" s="4">
        <v>6060.9784505169901</v>
      </c>
      <c r="D13" s="4">
        <f t="shared" si="0"/>
        <v>93.848152361583516</v>
      </c>
      <c r="E13" s="4">
        <v>15242.900028064974</v>
      </c>
      <c r="F13" s="46">
        <f t="shared" si="1"/>
        <v>0.39762633352955257</v>
      </c>
      <c r="G13" s="4">
        <v>2889.6369143279148</v>
      </c>
      <c r="H13" s="4"/>
      <c r="I13" s="4">
        <v>81.298043010752565</v>
      </c>
      <c r="J13" s="4">
        <v>5896.3274967742045</v>
      </c>
      <c r="K13" s="4">
        <f t="shared" si="2"/>
        <v>72.527299285597195</v>
      </c>
      <c r="L13" s="4">
        <v>36955.976774193565</v>
      </c>
      <c r="M13" s="46">
        <f t="shared" si="3"/>
        <v>0.15955003794925054</v>
      </c>
      <c r="N13" s="4">
        <v>1960.7570430107562</v>
      </c>
    </row>
    <row r="14" spans="1:14" x14ac:dyDescent="0.2">
      <c r="A14" s="3" t="s">
        <v>54</v>
      </c>
      <c r="B14" s="4">
        <v>59.558526077097525</v>
      </c>
      <c r="C14" s="4">
        <v>6334.440340136056</v>
      </c>
      <c r="D14" s="4">
        <f t="shared" si="0"/>
        <v>106.35656651301659</v>
      </c>
      <c r="E14" s="4">
        <v>15095.359063492062</v>
      </c>
      <c r="F14" s="46">
        <f t="shared" si="1"/>
        <v>0.41962833169406488</v>
      </c>
      <c r="G14" s="4">
        <v>3182.8693106575984</v>
      </c>
      <c r="H14" s="4"/>
      <c r="I14" s="4">
        <v>66.395563689604685</v>
      </c>
      <c r="J14" s="4">
        <v>4752.487450951684</v>
      </c>
      <c r="K14" s="4">
        <f t="shared" si="2"/>
        <v>71.578388477418159</v>
      </c>
      <c r="L14" s="4">
        <v>21522.358327964859</v>
      </c>
      <c r="M14" s="46">
        <f t="shared" si="3"/>
        <v>0.22081629617589757</v>
      </c>
      <c r="N14" s="4">
        <v>1484.5251244509536</v>
      </c>
    </row>
    <row r="15" spans="1:14" x14ac:dyDescent="0.2">
      <c r="A15" s="3" t="s">
        <v>55</v>
      </c>
      <c r="B15" s="4">
        <v>68.263880000000029</v>
      </c>
      <c r="C15" s="4">
        <v>7859.0706426666657</v>
      </c>
      <c r="D15" s="4">
        <f t="shared" si="0"/>
        <v>115.12780467015151</v>
      </c>
      <c r="E15" s="4">
        <v>21347.970789333303</v>
      </c>
      <c r="F15" s="46">
        <f t="shared" si="1"/>
        <v>0.36814134327903042</v>
      </c>
      <c r="G15" s="4">
        <v>4027.0048586666653</v>
      </c>
      <c r="H15" s="4"/>
      <c r="I15" s="4">
        <v>64.581312453392883</v>
      </c>
      <c r="J15" s="4">
        <v>4671.1742013422809</v>
      </c>
      <c r="K15" s="4">
        <f t="shared" si="2"/>
        <v>72.330121886472639</v>
      </c>
      <c r="L15" s="4">
        <v>19820.147144668157</v>
      </c>
      <c r="M15" s="46">
        <f t="shared" si="3"/>
        <v>0.23567807883802111</v>
      </c>
      <c r="N15" s="4">
        <v>1256.1265078299764</v>
      </c>
    </row>
    <row r="16" spans="1:14" x14ac:dyDescent="0.2">
      <c r="A16" s="3" t="s">
        <v>56</v>
      </c>
      <c r="B16" s="4">
        <v>121.50597122302152</v>
      </c>
      <c r="C16" s="4">
        <v>14173.71787769784</v>
      </c>
      <c r="D16" s="4">
        <f t="shared" si="0"/>
        <v>116.6503813354349</v>
      </c>
      <c r="E16" s="4">
        <v>39528.350482014372</v>
      </c>
      <c r="F16" s="46">
        <f t="shared" si="1"/>
        <v>0.3585709422442751</v>
      </c>
      <c r="G16" s="4">
        <v>7882.1019496402869</v>
      </c>
      <c r="H16" s="4"/>
      <c r="I16" s="4">
        <v>166.94803617571043</v>
      </c>
      <c r="J16" s="4">
        <v>10132.57284237726</v>
      </c>
      <c r="K16" s="4">
        <f t="shared" si="2"/>
        <v>60.692974140246079</v>
      </c>
      <c r="L16" s="4">
        <v>51468.703266149823</v>
      </c>
      <c r="M16" s="46">
        <f t="shared" si="3"/>
        <v>0.19686862499683955</v>
      </c>
      <c r="N16" s="4">
        <v>2692.5293049095603</v>
      </c>
    </row>
    <row r="17" spans="1:14" x14ac:dyDescent="0.2">
      <c r="A17" s="3" t="s">
        <v>57</v>
      </c>
      <c r="B17" s="4">
        <v>47.326949891067613</v>
      </c>
      <c r="C17" s="4">
        <v>4683.9094313725509</v>
      </c>
      <c r="D17" s="4">
        <f t="shared" si="0"/>
        <v>98.969180184936917</v>
      </c>
      <c r="E17" s="4">
        <v>12137.330542483662</v>
      </c>
      <c r="F17" s="46">
        <f t="shared" si="1"/>
        <v>0.3859093574965029</v>
      </c>
      <c r="G17" s="4">
        <v>2239.4588758169953</v>
      </c>
      <c r="H17" s="4"/>
      <c r="I17" s="4">
        <v>63.445334476843918</v>
      </c>
      <c r="J17" s="4">
        <v>4120.5000548885046</v>
      </c>
      <c r="K17" s="4">
        <f t="shared" si="2"/>
        <v>64.945674711390978</v>
      </c>
      <c r="L17" s="4">
        <v>19157.302403087473</v>
      </c>
      <c r="M17" s="46">
        <f t="shared" si="3"/>
        <v>0.21508769701439942</v>
      </c>
      <c r="N17" s="4">
        <v>1150.7361663807887</v>
      </c>
    </row>
    <row r="18" spans="1:14" x14ac:dyDescent="0.2">
      <c r="A18" s="3" t="s">
        <v>58</v>
      </c>
      <c r="B18" s="4">
        <v>5.4525254237288134</v>
      </c>
      <c r="C18" s="4">
        <v>4892.1931449152535</v>
      </c>
      <c r="D18" s="4">
        <f t="shared" si="0"/>
        <v>897.23435742728441</v>
      </c>
      <c r="E18" s="4">
        <v>6181.8707161016919</v>
      </c>
      <c r="F18" s="46">
        <f t="shared" si="1"/>
        <v>0.79137745992855169</v>
      </c>
      <c r="G18" s="4">
        <v>4588.1825601694873</v>
      </c>
      <c r="H18" s="4"/>
      <c r="I18" s="4">
        <v>43.540943652410078</v>
      </c>
      <c r="J18" s="4">
        <v>9562.5035539714918</v>
      </c>
      <c r="K18" s="4">
        <f t="shared" si="2"/>
        <v>219.62095333324703</v>
      </c>
      <c r="L18" s="4">
        <v>67952.766628648969</v>
      </c>
      <c r="M18" s="46">
        <f t="shared" si="3"/>
        <v>0.14072279950320563</v>
      </c>
      <c r="N18" s="4">
        <v>6923.3122145281704</v>
      </c>
    </row>
    <row r="19" spans="1:14" x14ac:dyDescent="0.2">
      <c r="A19" s="3" t="s">
        <v>59</v>
      </c>
      <c r="B19" s="4">
        <v>12.045656565656564</v>
      </c>
      <c r="C19" s="4">
        <v>731.78749629629681</v>
      </c>
      <c r="D19" s="4">
        <f t="shared" si="0"/>
        <v>60.75115061662143</v>
      </c>
      <c r="E19" s="4">
        <v>4258.6353973063979</v>
      </c>
      <c r="F19" s="46">
        <f t="shared" si="1"/>
        <v>0.17183614656449694</v>
      </c>
      <c r="G19" s="4">
        <v>223.81588350168323</v>
      </c>
      <c r="H19" s="4"/>
      <c r="I19" s="4">
        <v>24.089699863574403</v>
      </c>
      <c r="J19" s="4">
        <v>2345.4366166439372</v>
      </c>
      <c r="K19" s="4">
        <f t="shared" si="2"/>
        <v>97.362633404595854</v>
      </c>
      <c r="L19" s="4">
        <v>8285.19627353344</v>
      </c>
      <c r="M19" s="46">
        <f t="shared" si="3"/>
        <v>0.2830876347656715</v>
      </c>
      <c r="N19" s="4">
        <v>1112.6694863574339</v>
      </c>
    </row>
    <row r="20" spans="1:14" x14ac:dyDescent="0.2">
      <c r="A20" s="3" t="s">
        <v>60</v>
      </c>
      <c r="B20" s="4">
        <v>66.692348156182135</v>
      </c>
      <c r="C20" s="4">
        <v>7487.9953451735491</v>
      </c>
      <c r="D20" s="4">
        <f t="shared" si="0"/>
        <v>112.27667869240318</v>
      </c>
      <c r="E20" s="4">
        <v>29871.725433026011</v>
      </c>
      <c r="F20" s="46">
        <f t="shared" si="1"/>
        <v>0.25067167150963648</v>
      </c>
      <c r="G20" s="4">
        <v>3876.0815713123693</v>
      </c>
      <c r="H20" s="4"/>
      <c r="I20" s="4">
        <v>52.639916175804089</v>
      </c>
      <c r="J20" s="4">
        <v>3594.9805697779816</v>
      </c>
      <c r="K20" s="4">
        <f t="shared" si="2"/>
        <v>68.293812584572706</v>
      </c>
      <c r="L20" s="4">
        <v>54023.548723674692</v>
      </c>
      <c r="M20" s="46">
        <f t="shared" si="3"/>
        <v>6.6544694947123242E-2</v>
      </c>
      <c r="N20" s="4">
        <v>1262.0803176257346</v>
      </c>
    </row>
    <row r="21" spans="1:14" x14ac:dyDescent="0.2">
      <c r="A21" s="3" t="s">
        <v>61</v>
      </c>
      <c r="B21" s="4">
        <v>151.53485327313774</v>
      </c>
      <c r="C21" s="4">
        <v>32331.094067720103</v>
      </c>
      <c r="D21" s="4">
        <f t="shared" si="0"/>
        <v>213.3574776321862</v>
      </c>
      <c r="E21" s="4">
        <v>58836.230191873554</v>
      </c>
      <c r="F21" s="46">
        <f t="shared" si="1"/>
        <v>0.54950995266494262</v>
      </c>
      <c r="G21" s="4">
        <v>23451.145765237019</v>
      </c>
      <c r="H21" s="4"/>
      <c r="I21" s="4">
        <v>91.878985051140944</v>
      </c>
      <c r="J21" s="4">
        <v>6003.0949291896095</v>
      </c>
      <c r="K21" s="4">
        <f t="shared" si="2"/>
        <v>65.33697478099279</v>
      </c>
      <c r="L21" s="4">
        <v>33340.775384736342</v>
      </c>
      <c r="M21" s="46">
        <f t="shared" si="3"/>
        <v>0.18005264904360538</v>
      </c>
      <c r="N21" s="4">
        <v>1572.2380865460259</v>
      </c>
    </row>
    <row r="22" spans="1:14" x14ac:dyDescent="0.2">
      <c r="A22" s="3" t="s">
        <v>62</v>
      </c>
      <c r="B22" s="4">
        <v>92.240418943533669</v>
      </c>
      <c r="C22" s="4">
        <v>4399.412025500912</v>
      </c>
      <c r="D22" s="4">
        <f t="shared" si="0"/>
        <v>47.695056851314575</v>
      </c>
      <c r="E22" s="4">
        <v>10647.630229508206</v>
      </c>
      <c r="F22" s="46">
        <f t="shared" si="1"/>
        <v>0.41318226973253114</v>
      </c>
      <c r="G22" s="4">
        <v>1613.3343770491811</v>
      </c>
      <c r="H22" s="4"/>
      <c r="I22" s="4">
        <v>39.726492753623184</v>
      </c>
      <c r="J22" s="4">
        <v>1054.8434666666658</v>
      </c>
      <c r="K22" s="4">
        <f t="shared" si="2"/>
        <v>26.552645188404171</v>
      </c>
      <c r="L22" s="4">
        <v>3212.8570173913031</v>
      </c>
      <c r="M22" s="46">
        <f t="shared" si="3"/>
        <v>0.32831945553654041</v>
      </c>
      <c r="N22" s="4">
        <v>117.81987246376814</v>
      </c>
    </row>
    <row r="23" spans="1:14" x14ac:dyDescent="0.2">
      <c r="A23" s="3" t="s">
        <v>63</v>
      </c>
      <c r="B23" s="4">
        <v>298.59805555555562</v>
      </c>
      <c r="C23" s="4">
        <v>77742.300870370294</v>
      </c>
      <c r="D23" s="4">
        <f t="shared" si="0"/>
        <v>260.3576929720025</v>
      </c>
      <c r="E23" s="4">
        <v>141302.23780555546</v>
      </c>
      <c r="F23" s="46">
        <f t="shared" si="1"/>
        <v>0.55018449868678421</v>
      </c>
      <c r="G23" s="4">
        <v>58962.383685185174</v>
      </c>
      <c r="H23" s="4"/>
      <c r="I23" s="4">
        <v>50.122050739957771</v>
      </c>
      <c r="J23" s="4">
        <v>5201.6450401691327</v>
      </c>
      <c r="K23" s="4">
        <f t="shared" si="2"/>
        <v>103.77957332903644</v>
      </c>
      <c r="L23" s="4">
        <v>27599.606488372123</v>
      </c>
      <c r="M23" s="46">
        <f t="shared" si="3"/>
        <v>0.18846808712148183</v>
      </c>
      <c r="N23" s="4">
        <v>1672.0666384778012</v>
      </c>
    </row>
    <row r="24" spans="1:14" x14ac:dyDescent="0.2">
      <c r="A24" s="3" t="s">
        <v>64</v>
      </c>
      <c r="B24" s="4">
        <v>30.06049418604654</v>
      </c>
      <c r="C24" s="4">
        <v>3299.646197674419</v>
      </c>
      <c r="D24" s="4">
        <f t="shared" si="0"/>
        <v>109.76686468468128</v>
      </c>
      <c r="E24" s="4">
        <v>7027.9611758720966</v>
      </c>
      <c r="F24" s="46">
        <f t="shared" si="1"/>
        <v>0.46950262175643953</v>
      </c>
      <c r="G24" s="4">
        <v>1557.1191206395347</v>
      </c>
      <c r="H24" s="4"/>
      <c r="I24" s="4">
        <v>43.070774818402015</v>
      </c>
      <c r="J24" s="4">
        <v>3616.5410526634387</v>
      </c>
      <c r="K24" s="4">
        <f t="shared" si="2"/>
        <v>83.967401745423658</v>
      </c>
      <c r="L24" s="4">
        <v>8595.9648153752823</v>
      </c>
      <c r="M24" s="46">
        <f t="shared" si="3"/>
        <v>0.42072543691601277</v>
      </c>
      <c r="N24" s="4">
        <v>1104.8445405569012</v>
      </c>
    </row>
    <row r="25" spans="1:14" x14ac:dyDescent="0.2">
      <c r="A25" s="3" t="s">
        <v>65</v>
      </c>
      <c r="B25" s="4">
        <v>1.7878692307692308</v>
      </c>
      <c r="C25" s="4">
        <v>1266.4324319230755</v>
      </c>
      <c r="D25" s="4">
        <f t="shared" si="0"/>
        <v>708.34735009013662</v>
      </c>
      <c r="E25" s="4">
        <v>1867.9451787253856</v>
      </c>
      <c r="F25" s="46">
        <f t="shared" si="1"/>
        <v>0.67798158444202339</v>
      </c>
      <c r="G25" s="4">
        <v>1212.879327692307</v>
      </c>
      <c r="H25" s="4"/>
      <c r="I25" s="4">
        <v>2.9543851188425752</v>
      </c>
      <c r="J25" s="4">
        <v>283.02266276265954</v>
      </c>
      <c r="K25" s="4">
        <f t="shared" si="2"/>
        <v>95.797484545121833</v>
      </c>
      <c r="L25" s="4">
        <v>1312.8618166451226</v>
      </c>
      <c r="M25" s="46">
        <f t="shared" si="3"/>
        <v>0.21557688644330714</v>
      </c>
      <c r="N25" s="4">
        <v>193.89924250775081</v>
      </c>
    </row>
    <row r="26" spans="1:14" x14ac:dyDescent="0.2">
      <c r="A26" s="3" t="s">
        <v>66</v>
      </c>
      <c r="B26" s="4">
        <v>22.546729354047443</v>
      </c>
      <c r="C26" s="4">
        <v>7122.9665331153046</v>
      </c>
      <c r="D26" s="4">
        <f t="shared" si="0"/>
        <v>315.92016834302558</v>
      </c>
      <c r="E26" s="4">
        <v>11710.83626410465</v>
      </c>
      <c r="F26" s="46">
        <f t="shared" si="1"/>
        <v>0.60823722341231878</v>
      </c>
      <c r="G26" s="4">
        <v>5838.8435568274745</v>
      </c>
      <c r="H26" s="4"/>
      <c r="I26" s="4">
        <v>86.194276304385113</v>
      </c>
      <c r="J26" s="4">
        <v>4106.3221052175486</v>
      </c>
      <c r="K26" s="4">
        <f t="shared" si="2"/>
        <v>47.640310717576504</v>
      </c>
      <c r="L26" s="4">
        <v>11482.32311145773</v>
      </c>
      <c r="M26" s="46">
        <f t="shared" si="3"/>
        <v>0.35762119436614892</v>
      </c>
      <c r="N26" s="4">
        <v>794.78025741029671</v>
      </c>
    </row>
    <row r="27" spans="1:14" x14ac:dyDescent="0.2">
      <c r="A27" s="7" t="s">
        <v>67</v>
      </c>
      <c r="B27" s="8">
        <v>90.34613138686133</v>
      </c>
      <c r="C27" s="8">
        <v>9455.8919671532767</v>
      </c>
      <c r="D27" s="8">
        <f t="shared" si="0"/>
        <v>104.66294264071178</v>
      </c>
      <c r="E27" s="8">
        <v>16367.136927007297</v>
      </c>
      <c r="F27" s="47">
        <f t="shared" si="1"/>
        <v>0.57773647335656952</v>
      </c>
      <c r="G27" s="8">
        <v>3842.666049270073</v>
      </c>
      <c r="H27" s="8"/>
      <c r="I27" s="8">
        <v>31.698319805194778</v>
      </c>
      <c r="J27" s="8">
        <v>1941.7563368506478</v>
      </c>
      <c r="K27" s="8">
        <f>J27/I27</f>
        <v>61.257389943186496</v>
      </c>
      <c r="L27" s="8">
        <v>8926.9523498376784</v>
      </c>
      <c r="M27" s="47">
        <f t="shared" si="3"/>
        <v>0.21751615341443548</v>
      </c>
      <c r="N27" s="8">
        <v>703.50274025974068</v>
      </c>
    </row>
    <row r="28" spans="1:14" x14ac:dyDescent="0.2">
      <c r="A28" s="112" t="s">
        <v>68</v>
      </c>
      <c r="B28" s="113">
        <v>50.59166227071092</v>
      </c>
      <c r="C28" s="113">
        <v>7167.628471586152</v>
      </c>
      <c r="D28" s="113">
        <v>141.67608158895609</v>
      </c>
      <c r="E28" s="113">
        <v>18584.855912701474</v>
      </c>
      <c r="F28" s="115">
        <v>0.38567038158673966</v>
      </c>
      <c r="G28" s="113">
        <v>4458.0160082124476</v>
      </c>
      <c r="H28" s="113"/>
      <c r="I28" s="113">
        <v>57.953546324724059</v>
      </c>
      <c r="J28" s="113">
        <v>4040.7498072963695</v>
      </c>
      <c r="K28" s="113">
        <v>69.72394380587734</v>
      </c>
      <c r="L28" s="113">
        <v>25015.17277919544</v>
      </c>
      <c r="M28" s="115">
        <v>0.1615319567433478</v>
      </c>
      <c r="N28" s="113">
        <v>1408.2719742821002</v>
      </c>
    </row>
    <row r="52" spans="1:7" x14ac:dyDescent="0.2">
      <c r="A52">
        <v>0</v>
      </c>
      <c r="B52">
        <v>50.59166227071092</v>
      </c>
      <c r="C52">
        <v>7167.628471586152</v>
      </c>
      <c r="E52">
        <v>18584.855912701474</v>
      </c>
      <c r="G52">
        <v>4458.0160082124476</v>
      </c>
    </row>
    <row r="53" spans="1:7" x14ac:dyDescent="0.2">
      <c r="A53">
        <v>1</v>
      </c>
      <c r="B53">
        <v>57.953546324724059</v>
      </c>
      <c r="C53">
        <v>4040.7498072963695</v>
      </c>
      <c r="E53">
        <v>25015.17277919544</v>
      </c>
      <c r="G53">
        <v>1408.2719742821002</v>
      </c>
    </row>
  </sheetData>
  <mergeCells count="3">
    <mergeCell ref="I2:N2"/>
    <mergeCell ref="B2:G2"/>
    <mergeCell ref="A2:A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workbookViewId="0">
      <selection activeCell="A4" sqref="A4:A5"/>
    </sheetView>
  </sheetViews>
  <sheetFormatPr defaultRowHeight="12.75" x14ac:dyDescent="0.2"/>
  <cols>
    <col min="1" max="1" width="25.140625" style="1" bestFit="1" customWidth="1"/>
    <col min="2" max="2" width="13.28515625" style="1" customWidth="1"/>
    <col min="3" max="14" width="11.28515625" style="1" customWidth="1"/>
    <col min="15" max="16384" width="9.140625" style="1"/>
  </cols>
  <sheetData>
    <row r="1" spans="1:14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6" customFormat="1" ht="65.25" customHeight="1" x14ac:dyDescent="0.2">
      <c r="A2" s="119" t="s">
        <v>83</v>
      </c>
      <c r="B2" s="119" t="s">
        <v>81</v>
      </c>
      <c r="C2" s="29" t="s">
        <v>84</v>
      </c>
      <c r="D2" s="29" t="s">
        <v>71</v>
      </c>
      <c r="E2" s="29" t="s">
        <v>72</v>
      </c>
      <c r="F2" s="29" t="s">
        <v>15</v>
      </c>
      <c r="G2" s="29" t="s">
        <v>73</v>
      </c>
      <c r="H2" s="29" t="s">
        <v>74</v>
      </c>
      <c r="I2" s="29" t="s">
        <v>75</v>
      </c>
      <c r="J2" s="29" t="s">
        <v>80</v>
      </c>
      <c r="K2" s="29" t="s">
        <v>76</v>
      </c>
      <c r="L2" s="29" t="s">
        <v>77</v>
      </c>
      <c r="M2" s="29" t="s">
        <v>78</v>
      </c>
      <c r="N2" s="29" t="s">
        <v>79</v>
      </c>
    </row>
    <row r="3" spans="1:14" s="27" customFormat="1" ht="25.5" customHeight="1" x14ac:dyDescent="0.2">
      <c r="A3" s="120"/>
      <c r="B3" s="120"/>
      <c r="C3" s="28" t="s">
        <v>85</v>
      </c>
      <c r="D3" s="28" t="s">
        <v>86</v>
      </c>
      <c r="E3" s="28" t="s">
        <v>86</v>
      </c>
      <c r="F3" s="28" t="s">
        <v>85</v>
      </c>
      <c r="G3" s="28" t="s">
        <v>86</v>
      </c>
      <c r="H3" s="28" t="s">
        <v>86</v>
      </c>
      <c r="I3" s="28" t="s">
        <v>86</v>
      </c>
      <c r="J3" s="28" t="s">
        <v>85</v>
      </c>
      <c r="K3" s="28" t="s">
        <v>88</v>
      </c>
      <c r="L3" s="28" t="s">
        <v>89</v>
      </c>
      <c r="M3" s="28" t="s">
        <v>87</v>
      </c>
      <c r="N3" s="28" t="s">
        <v>87</v>
      </c>
    </row>
    <row r="4" spans="1:14" x14ac:dyDescent="0.2">
      <c r="A4" s="117" t="s">
        <v>44</v>
      </c>
      <c r="B4" s="30" t="s">
        <v>69</v>
      </c>
      <c r="C4" s="30">
        <v>1497</v>
      </c>
      <c r="D4" s="31">
        <v>870.49076599999955</v>
      </c>
      <c r="E4" s="31">
        <v>2286.118375</v>
      </c>
      <c r="F4" s="31">
        <v>11496.73</v>
      </c>
      <c r="G4" s="31">
        <v>8.4825229999999987</v>
      </c>
      <c r="H4" s="31">
        <v>129.89437600000002</v>
      </c>
      <c r="I4" s="31">
        <v>1444.2259651902123</v>
      </c>
      <c r="J4" s="31">
        <f>F4/C4</f>
        <v>7.6798463593854374</v>
      </c>
      <c r="K4" s="31">
        <f>D4/F4*1000</f>
        <v>75.716379005160562</v>
      </c>
      <c r="L4" s="32">
        <f>D4/E4</f>
        <v>0.38077239373048632</v>
      </c>
      <c r="M4" s="31">
        <f t="shared" ref="M4:M35" si="0">(H4/E4)*100</f>
        <v>5.6818744567415509</v>
      </c>
      <c r="N4" s="31">
        <f t="shared" ref="N4:N35" si="1">(G4/I4)*100</f>
        <v>0.58734043040714923</v>
      </c>
    </row>
    <row r="5" spans="1:14" x14ac:dyDescent="0.2">
      <c r="A5" s="118"/>
      <c r="B5" s="7" t="s">
        <v>70</v>
      </c>
      <c r="C5" s="7">
        <v>91</v>
      </c>
      <c r="D5" s="8">
        <v>2656.7255920000011</v>
      </c>
      <c r="E5" s="8">
        <v>43671.730828000007</v>
      </c>
      <c r="F5" s="8">
        <v>17050.040000000005</v>
      </c>
      <c r="G5" s="8">
        <v>213.83960200000001</v>
      </c>
      <c r="H5" s="8">
        <v>185.41658800000005</v>
      </c>
      <c r="I5" s="8">
        <v>43774.129114326686</v>
      </c>
      <c r="J5" s="8">
        <f>F5/C5</f>
        <v>187.36307692307696</v>
      </c>
      <c r="K5" s="8">
        <f t="shared" ref="K5:K53" si="2">D5/F5*1000</f>
        <v>155.81931725673374</v>
      </c>
      <c r="L5" s="33">
        <f>D5/E5</f>
        <v>6.0833988981646887E-2</v>
      </c>
      <c r="M5" s="8">
        <f t="shared" si="0"/>
        <v>0.42456890186069912</v>
      </c>
      <c r="N5" s="8">
        <f t="shared" si="1"/>
        <v>0.48850681059012357</v>
      </c>
    </row>
    <row r="6" spans="1:14" x14ac:dyDescent="0.2">
      <c r="A6" s="117" t="s">
        <v>45</v>
      </c>
      <c r="B6" s="30" t="s">
        <v>69</v>
      </c>
      <c r="C6" s="30">
        <v>46672</v>
      </c>
      <c r="D6" s="31">
        <v>14495.294679999919</v>
      </c>
      <c r="E6" s="31">
        <v>74687.279471000133</v>
      </c>
      <c r="F6" s="31">
        <v>309143.35000000015</v>
      </c>
      <c r="G6" s="31">
        <v>6395.4937829999999</v>
      </c>
      <c r="H6" s="31">
        <v>11281.162197999958</v>
      </c>
      <c r="I6" s="31">
        <v>60375.30668949637</v>
      </c>
      <c r="J6" s="31">
        <f t="shared" ref="J6:J51" si="3">F6/C6</f>
        <v>6.6237433579019571</v>
      </c>
      <c r="K6" s="31">
        <f t="shared" si="2"/>
        <v>46.888586411449289</v>
      </c>
      <c r="L6" s="32">
        <f t="shared" ref="L6:L51" si="4">D6/E6</f>
        <v>0.19407983237129703</v>
      </c>
      <c r="M6" s="31">
        <f t="shared" si="0"/>
        <v>15.104529550283393</v>
      </c>
      <c r="N6" s="31">
        <f t="shared" si="1"/>
        <v>10.592896556023025</v>
      </c>
    </row>
    <row r="7" spans="1:14" x14ac:dyDescent="0.2">
      <c r="A7" s="118"/>
      <c r="B7" s="7" t="s">
        <v>70</v>
      </c>
      <c r="C7" s="7">
        <v>835</v>
      </c>
      <c r="D7" s="8">
        <v>11931.910508999999</v>
      </c>
      <c r="E7" s="8">
        <v>64437.953812000051</v>
      </c>
      <c r="F7" s="8">
        <v>116003.5199999999</v>
      </c>
      <c r="G7" s="8">
        <v>9842.2534319999995</v>
      </c>
      <c r="H7" s="8">
        <v>15890.948228000007</v>
      </c>
      <c r="I7" s="8">
        <v>54163.696391688522</v>
      </c>
      <c r="J7" s="8">
        <f t="shared" si="3"/>
        <v>138.9263712574849</v>
      </c>
      <c r="K7" s="8">
        <f t="shared" si="2"/>
        <v>102.85817627775441</v>
      </c>
      <c r="L7" s="33">
        <f t="shared" si="4"/>
        <v>0.18516898509551932</v>
      </c>
      <c r="M7" s="8">
        <f t="shared" si="0"/>
        <v>24.660851699857503</v>
      </c>
      <c r="N7" s="8">
        <f t="shared" si="1"/>
        <v>18.171310467485569</v>
      </c>
    </row>
    <row r="8" spans="1:14" x14ac:dyDescent="0.2">
      <c r="A8" s="117" t="s">
        <v>46</v>
      </c>
      <c r="B8" s="30" t="s">
        <v>69</v>
      </c>
      <c r="C8" s="30">
        <v>10155</v>
      </c>
      <c r="D8" s="31">
        <v>3611.1595449999791</v>
      </c>
      <c r="E8" s="31">
        <v>11685.199888999998</v>
      </c>
      <c r="F8" s="31">
        <v>74752.190000000162</v>
      </c>
      <c r="G8" s="31">
        <v>1628.327558</v>
      </c>
      <c r="H8" s="31">
        <v>2853.1720300000011</v>
      </c>
      <c r="I8" s="31">
        <v>8187.0701450378447</v>
      </c>
      <c r="J8" s="31">
        <f t="shared" si="3"/>
        <v>7.3611216149680123</v>
      </c>
      <c r="K8" s="31">
        <f t="shared" si="2"/>
        <v>48.308411365606432</v>
      </c>
      <c r="L8" s="32">
        <f t="shared" si="4"/>
        <v>0.30903703653365716</v>
      </c>
      <c r="M8" s="31">
        <f t="shared" si="0"/>
        <v>24.416972384750292</v>
      </c>
      <c r="N8" s="31">
        <f t="shared" si="1"/>
        <v>19.889014374536949</v>
      </c>
    </row>
    <row r="9" spans="1:14" x14ac:dyDescent="0.2">
      <c r="A9" s="118"/>
      <c r="B9" s="7" t="s">
        <v>70</v>
      </c>
      <c r="C9" s="7">
        <v>334</v>
      </c>
      <c r="D9" s="8">
        <v>2344.72435</v>
      </c>
      <c r="E9" s="8">
        <v>8791.1201319999982</v>
      </c>
      <c r="F9" s="8">
        <v>29556.78999999999</v>
      </c>
      <c r="G9" s="8">
        <v>2487.005185</v>
      </c>
      <c r="H9" s="8">
        <v>5020.5523129999992</v>
      </c>
      <c r="I9" s="8">
        <v>6622.4725932155206</v>
      </c>
      <c r="J9" s="8">
        <f t="shared" si="3"/>
        <v>88.49338323353291</v>
      </c>
      <c r="K9" s="8">
        <f t="shared" si="2"/>
        <v>79.32946541217774</v>
      </c>
      <c r="L9" s="33">
        <f t="shared" si="4"/>
        <v>0.26671508463012783</v>
      </c>
      <c r="M9" s="8">
        <f t="shared" si="0"/>
        <v>57.109358507398909</v>
      </c>
      <c r="N9" s="8">
        <f t="shared" si="1"/>
        <v>37.554027593075205</v>
      </c>
    </row>
    <row r="10" spans="1:14" x14ac:dyDescent="0.2">
      <c r="A10" s="117" t="s">
        <v>47</v>
      </c>
      <c r="B10" s="30" t="s">
        <v>69</v>
      </c>
      <c r="C10" s="30">
        <v>24319</v>
      </c>
      <c r="D10" s="31">
        <v>4460.1187739999759</v>
      </c>
      <c r="E10" s="31">
        <v>13418.215920000064</v>
      </c>
      <c r="F10" s="31">
        <v>128489.52000000062</v>
      </c>
      <c r="G10" s="31">
        <v>1180.8243910000001</v>
      </c>
      <c r="H10" s="31">
        <v>3094.1514600000023</v>
      </c>
      <c r="I10" s="31">
        <v>9106.3610881712084</v>
      </c>
      <c r="J10" s="31">
        <f t="shared" si="3"/>
        <v>5.2835034335293649</v>
      </c>
      <c r="K10" s="31">
        <f t="shared" si="2"/>
        <v>34.711926497973955</v>
      </c>
      <c r="L10" s="32">
        <f t="shared" si="4"/>
        <v>0.33239283080488352</v>
      </c>
      <c r="M10" s="31">
        <f t="shared" si="0"/>
        <v>23.05933574513524</v>
      </c>
      <c r="N10" s="31">
        <f t="shared" si="1"/>
        <v>12.967027988093321</v>
      </c>
    </row>
    <row r="11" spans="1:14" x14ac:dyDescent="0.2">
      <c r="A11" s="118"/>
      <c r="B11" s="7" t="s">
        <v>70</v>
      </c>
      <c r="C11" s="7">
        <v>390</v>
      </c>
      <c r="D11" s="8">
        <v>3633.661337</v>
      </c>
      <c r="E11" s="8">
        <v>16344.176282999995</v>
      </c>
      <c r="F11" s="8">
        <v>46222.71</v>
      </c>
      <c r="G11" s="8">
        <v>3568.3067259999998</v>
      </c>
      <c r="H11" s="8">
        <v>8961.9396099999976</v>
      </c>
      <c r="I11" s="8">
        <v>13093.781296869256</v>
      </c>
      <c r="J11" s="8">
        <f t="shared" si="3"/>
        <v>118.51976923076923</v>
      </c>
      <c r="K11" s="8">
        <f t="shared" si="2"/>
        <v>78.612035880198292</v>
      </c>
      <c r="L11" s="33">
        <f t="shared" si="4"/>
        <v>0.22232147243660522</v>
      </c>
      <c r="M11" s="8">
        <f t="shared" si="0"/>
        <v>54.83261716481573</v>
      </c>
      <c r="N11" s="8">
        <f t="shared" si="1"/>
        <v>27.251919404314378</v>
      </c>
    </row>
    <row r="12" spans="1:14" x14ac:dyDescent="0.2">
      <c r="A12" s="117" t="s">
        <v>48</v>
      </c>
      <c r="B12" s="30" t="s">
        <v>69</v>
      </c>
      <c r="C12" s="30">
        <v>12359</v>
      </c>
      <c r="D12" s="31">
        <v>4439.9172979999885</v>
      </c>
      <c r="E12" s="31">
        <v>14281.362318000018</v>
      </c>
      <c r="F12" s="31">
        <v>102096.40000000014</v>
      </c>
      <c r="G12" s="31">
        <v>1589.6145689999998</v>
      </c>
      <c r="H12" s="31">
        <v>4153.8014510000039</v>
      </c>
      <c r="I12" s="31">
        <v>9921.4780155117023</v>
      </c>
      <c r="J12" s="31">
        <f t="shared" si="3"/>
        <v>8.2608948944089438</v>
      </c>
      <c r="K12" s="31">
        <f t="shared" si="2"/>
        <v>43.487501008850288</v>
      </c>
      <c r="L12" s="32">
        <f t="shared" si="4"/>
        <v>0.31088891935778301</v>
      </c>
      <c r="M12" s="31">
        <f t="shared" si="0"/>
        <v>29.085470689057541</v>
      </c>
      <c r="N12" s="31">
        <f t="shared" si="1"/>
        <v>16.021953246428829</v>
      </c>
    </row>
    <row r="13" spans="1:14" x14ac:dyDescent="0.2">
      <c r="A13" s="118"/>
      <c r="B13" s="7" t="s">
        <v>70</v>
      </c>
      <c r="C13" s="7">
        <v>294</v>
      </c>
      <c r="D13" s="8">
        <v>3486.937186000001</v>
      </c>
      <c r="E13" s="8">
        <v>16244.180084000007</v>
      </c>
      <c r="F13" s="8">
        <v>35643.62999999999</v>
      </c>
      <c r="G13" s="8">
        <v>3099.5675630000001</v>
      </c>
      <c r="H13" s="8">
        <v>9970.9625189999988</v>
      </c>
      <c r="I13" s="8">
        <v>13072.666341239998</v>
      </c>
      <c r="J13" s="8">
        <f t="shared" si="3"/>
        <v>121.23683673469384</v>
      </c>
      <c r="K13" s="8">
        <f t="shared" si="2"/>
        <v>97.827779774394529</v>
      </c>
      <c r="L13" s="33">
        <f t="shared" si="4"/>
        <v>0.21465762925360091</v>
      </c>
      <c r="M13" s="8">
        <f t="shared" si="0"/>
        <v>61.381753141367078</v>
      </c>
      <c r="N13" s="8">
        <f t="shared" si="1"/>
        <v>23.710293539902228</v>
      </c>
    </row>
    <row r="14" spans="1:14" x14ac:dyDescent="0.2">
      <c r="A14" s="117" t="s">
        <v>49</v>
      </c>
      <c r="B14" s="30" t="s">
        <v>69</v>
      </c>
      <c r="C14" s="30">
        <v>36648</v>
      </c>
      <c r="D14" s="31">
        <v>8654.2321459999548</v>
      </c>
      <c r="E14" s="31">
        <v>28936.618076999926</v>
      </c>
      <c r="F14" s="31">
        <v>182617.90000000116</v>
      </c>
      <c r="G14" s="31">
        <v>2763.7074689999999</v>
      </c>
      <c r="H14" s="31">
        <v>2995.0911880000026</v>
      </c>
      <c r="I14" s="31">
        <v>20508.709773678071</v>
      </c>
      <c r="J14" s="31">
        <f t="shared" si="3"/>
        <v>4.9830249945427081</v>
      </c>
      <c r="K14" s="31">
        <f t="shared" si="2"/>
        <v>47.38983498331708</v>
      </c>
      <c r="L14" s="32">
        <f t="shared" si="4"/>
        <v>0.29907545252769924</v>
      </c>
      <c r="M14" s="31">
        <f t="shared" si="0"/>
        <v>10.350522580178884</v>
      </c>
      <c r="N14" s="31">
        <f t="shared" si="1"/>
        <v>13.475774436805791</v>
      </c>
    </row>
    <row r="15" spans="1:14" x14ac:dyDescent="0.2">
      <c r="A15" s="118"/>
      <c r="B15" s="7" t="s">
        <v>70</v>
      </c>
      <c r="C15" s="7">
        <v>442</v>
      </c>
      <c r="D15" s="8">
        <v>4652.178343999999</v>
      </c>
      <c r="E15" s="8">
        <v>18833.20163000001</v>
      </c>
      <c r="F15" s="8">
        <v>52799.260000000024</v>
      </c>
      <c r="G15" s="8">
        <v>4284.2848569999996</v>
      </c>
      <c r="H15" s="8">
        <v>5405.8837200000007</v>
      </c>
      <c r="I15" s="8">
        <v>14791.031298798156</v>
      </c>
      <c r="J15" s="8">
        <f t="shared" si="3"/>
        <v>119.45533936651589</v>
      </c>
      <c r="K15" s="8">
        <f t="shared" si="2"/>
        <v>88.110673217768522</v>
      </c>
      <c r="L15" s="33">
        <f t="shared" si="4"/>
        <v>0.24702004658567425</v>
      </c>
      <c r="M15" s="8">
        <f t="shared" si="0"/>
        <v>28.704008092754634</v>
      </c>
      <c r="N15" s="8">
        <f t="shared" si="1"/>
        <v>28.965423508691508</v>
      </c>
    </row>
    <row r="16" spans="1:14" x14ac:dyDescent="0.2">
      <c r="A16" s="117" t="s">
        <v>50</v>
      </c>
      <c r="B16" s="30" t="s">
        <v>69</v>
      </c>
      <c r="C16" s="30">
        <v>3345</v>
      </c>
      <c r="D16" s="31">
        <v>4046.269551999997</v>
      </c>
      <c r="E16" s="31">
        <v>16100.719315000028</v>
      </c>
      <c r="F16" s="31">
        <v>45887.690000000031</v>
      </c>
      <c r="G16" s="31">
        <v>2598.4131860000002</v>
      </c>
      <c r="H16" s="31">
        <v>4354.9562950000018</v>
      </c>
      <c r="I16" s="31">
        <v>12157.554560486818</v>
      </c>
      <c r="J16" s="31">
        <f t="shared" si="3"/>
        <v>13.718292974588948</v>
      </c>
      <c r="K16" s="31">
        <f t="shared" si="2"/>
        <v>88.177669261625368</v>
      </c>
      <c r="L16" s="32">
        <f t="shared" si="4"/>
        <v>0.2513098621767999</v>
      </c>
      <c r="M16" s="31">
        <f t="shared" si="0"/>
        <v>27.048209522805379</v>
      </c>
      <c r="N16" s="31">
        <f t="shared" si="1"/>
        <v>21.372827677410427</v>
      </c>
    </row>
    <row r="17" spans="1:14" x14ac:dyDescent="0.2">
      <c r="A17" s="118"/>
      <c r="B17" s="7" t="s">
        <v>70</v>
      </c>
      <c r="C17" s="7">
        <v>845</v>
      </c>
      <c r="D17" s="8">
        <v>16903.886965000005</v>
      </c>
      <c r="E17" s="8">
        <v>64438.796293000029</v>
      </c>
      <c r="F17" s="8">
        <v>126088.54999999999</v>
      </c>
      <c r="G17" s="8">
        <v>31697.108913</v>
      </c>
      <c r="H17" s="8">
        <v>42613.872556000017</v>
      </c>
      <c r="I17" s="8">
        <v>49507.141002087905</v>
      </c>
      <c r="J17" s="8">
        <f t="shared" si="3"/>
        <v>149.21721893491122</v>
      </c>
      <c r="K17" s="8">
        <f t="shared" si="2"/>
        <v>134.06361612533419</v>
      </c>
      <c r="L17" s="33">
        <f t="shared" si="4"/>
        <v>0.2623246853982012</v>
      </c>
      <c r="M17" s="8">
        <f t="shared" si="0"/>
        <v>66.130770603219901</v>
      </c>
      <c r="N17" s="8">
        <f t="shared" si="1"/>
        <v>64.025326996085695</v>
      </c>
    </row>
    <row r="18" spans="1:14" x14ac:dyDescent="0.2">
      <c r="A18" s="117" t="s">
        <v>51</v>
      </c>
      <c r="B18" s="30" t="s">
        <v>69</v>
      </c>
      <c r="C18" s="30">
        <v>8143</v>
      </c>
      <c r="D18" s="31">
        <v>6258.2370659999997</v>
      </c>
      <c r="E18" s="31">
        <v>21482.455496999944</v>
      </c>
      <c r="F18" s="31">
        <v>101141.39000000042</v>
      </c>
      <c r="G18" s="31">
        <v>2155.8956430000003</v>
      </c>
      <c r="H18" s="31">
        <v>5092.2560149999981</v>
      </c>
      <c r="I18" s="31">
        <v>15435.742254527568</v>
      </c>
      <c r="J18" s="31">
        <f t="shared" si="3"/>
        <v>12.420654549920229</v>
      </c>
      <c r="K18" s="31">
        <f t="shared" si="2"/>
        <v>61.876122782176253</v>
      </c>
      <c r="L18" s="32">
        <f t="shared" si="4"/>
        <v>0.2913185164923987</v>
      </c>
      <c r="M18" s="31">
        <f t="shared" si="0"/>
        <v>23.704254924261981</v>
      </c>
      <c r="N18" s="31">
        <f t="shared" si="1"/>
        <v>13.966906206714091</v>
      </c>
    </row>
    <row r="19" spans="1:14" x14ac:dyDescent="0.2">
      <c r="A19" s="118"/>
      <c r="B19" s="7" t="s">
        <v>70</v>
      </c>
      <c r="C19" s="7">
        <v>732</v>
      </c>
      <c r="D19" s="8">
        <v>6299.6931319999985</v>
      </c>
      <c r="E19" s="8">
        <v>25431.754220000006</v>
      </c>
      <c r="F19" s="8">
        <v>74429.73</v>
      </c>
      <c r="G19" s="8">
        <v>5239.4980990000004</v>
      </c>
      <c r="H19" s="8">
        <v>10876.157603000003</v>
      </c>
      <c r="I19" s="8">
        <v>19698.334747900826</v>
      </c>
      <c r="J19" s="8">
        <f t="shared" si="3"/>
        <v>101.67995901639344</v>
      </c>
      <c r="K19" s="8">
        <f t="shared" si="2"/>
        <v>84.639473124516229</v>
      </c>
      <c r="L19" s="33">
        <f t="shared" si="4"/>
        <v>0.24770973632034404</v>
      </c>
      <c r="M19" s="8">
        <f t="shared" si="0"/>
        <v>42.766053450008535</v>
      </c>
      <c r="N19" s="8">
        <f t="shared" si="1"/>
        <v>26.598685452628697</v>
      </c>
    </row>
    <row r="20" spans="1:14" x14ac:dyDescent="0.2">
      <c r="A20" s="117" t="s">
        <v>52</v>
      </c>
      <c r="B20" s="30" t="s">
        <v>69</v>
      </c>
      <c r="C20" s="30">
        <v>14639</v>
      </c>
      <c r="D20" s="31">
        <v>4531.2537939999829</v>
      </c>
      <c r="E20" s="31">
        <v>14500.996421999997</v>
      </c>
      <c r="F20" s="31">
        <v>87298.430000000459</v>
      </c>
      <c r="G20" s="31">
        <v>510.85139500000002</v>
      </c>
      <c r="H20" s="31">
        <v>2645.0929100000012</v>
      </c>
      <c r="I20" s="31">
        <v>10173.818730764609</v>
      </c>
      <c r="J20" s="31">
        <f t="shared" si="3"/>
        <v>5.9634148507412021</v>
      </c>
      <c r="K20" s="31">
        <f t="shared" si="2"/>
        <v>51.905329729297065</v>
      </c>
      <c r="L20" s="32">
        <f t="shared" si="4"/>
        <v>0.31247878850073024</v>
      </c>
      <c r="M20" s="31">
        <f t="shared" si="0"/>
        <v>18.240766586129443</v>
      </c>
      <c r="N20" s="31">
        <f t="shared" si="1"/>
        <v>5.0212354723328865</v>
      </c>
    </row>
    <row r="21" spans="1:14" x14ac:dyDescent="0.2">
      <c r="A21" s="118"/>
      <c r="B21" s="7" t="s">
        <v>70</v>
      </c>
      <c r="C21" s="7">
        <v>386</v>
      </c>
      <c r="D21" s="8">
        <v>5030.2233200000001</v>
      </c>
      <c r="E21" s="8">
        <v>16236.344934999988</v>
      </c>
      <c r="F21" s="8">
        <v>51463.780000000028</v>
      </c>
      <c r="G21" s="8">
        <v>1661.316276</v>
      </c>
      <c r="H21" s="8">
        <v>5754.8396910000001</v>
      </c>
      <c r="I21" s="8">
        <v>12057.846000110623</v>
      </c>
      <c r="J21" s="8">
        <f t="shared" si="3"/>
        <v>133.32585492227986</v>
      </c>
      <c r="K21" s="8">
        <f t="shared" si="2"/>
        <v>97.742981957407665</v>
      </c>
      <c r="L21" s="33">
        <f t="shared" si="4"/>
        <v>0.30981254341034381</v>
      </c>
      <c r="M21" s="8">
        <f t="shared" si="0"/>
        <v>35.444182259238289</v>
      </c>
      <c r="N21" s="8">
        <f t="shared" si="1"/>
        <v>13.777886000408021</v>
      </c>
    </row>
    <row r="22" spans="1:14" x14ac:dyDescent="0.2">
      <c r="A22" s="117" t="s">
        <v>53</v>
      </c>
      <c r="B22" s="30" t="s">
        <v>69</v>
      </c>
      <c r="C22" s="30">
        <v>60269</v>
      </c>
      <c r="D22" s="31">
        <v>26121.236774000005</v>
      </c>
      <c r="E22" s="31">
        <v>82361.769512999977</v>
      </c>
      <c r="F22" s="31">
        <v>470717.74999998708</v>
      </c>
      <c r="G22" s="31">
        <v>7730.3537200000001</v>
      </c>
      <c r="H22" s="31">
        <v>16249.132914000016</v>
      </c>
      <c r="I22" s="31">
        <v>57138.53613991876</v>
      </c>
      <c r="J22" s="31">
        <f t="shared" si="3"/>
        <v>7.8102797458060875</v>
      </c>
      <c r="K22" s="31">
        <f t="shared" si="2"/>
        <v>55.492355608006541</v>
      </c>
      <c r="L22" s="32">
        <f t="shared" si="4"/>
        <v>0.31715244740919546</v>
      </c>
      <c r="M22" s="31">
        <f t="shared" si="0"/>
        <v>19.728974996627841</v>
      </c>
      <c r="N22" s="31">
        <f t="shared" si="1"/>
        <v>13.529142050594704</v>
      </c>
    </row>
    <row r="23" spans="1:14" x14ac:dyDescent="0.2">
      <c r="A23" s="118"/>
      <c r="B23" s="7" t="s">
        <v>70</v>
      </c>
      <c r="C23" s="7">
        <v>1655</v>
      </c>
      <c r="D23" s="8">
        <v>13160.764007999986</v>
      </c>
      <c r="E23" s="8">
        <v>67106.658824999948</v>
      </c>
      <c r="F23" s="8">
        <v>166664.51000000004</v>
      </c>
      <c r="G23" s="8">
        <v>19282.671072000001</v>
      </c>
      <c r="H23" s="8">
        <v>30089.815551000036</v>
      </c>
      <c r="I23" s="8">
        <v>56037.562374867135</v>
      </c>
      <c r="J23" s="8">
        <f t="shared" si="3"/>
        <v>100.7036314199396</v>
      </c>
      <c r="K23" s="8">
        <f t="shared" si="2"/>
        <v>78.965605862939753</v>
      </c>
      <c r="L23" s="33">
        <f t="shared" si="4"/>
        <v>0.19611711026055537</v>
      </c>
      <c r="M23" s="8">
        <f t="shared" si="0"/>
        <v>44.838792569703024</v>
      </c>
      <c r="N23" s="8">
        <f t="shared" si="1"/>
        <v>34.410260287567908</v>
      </c>
    </row>
    <row r="24" spans="1:14" x14ac:dyDescent="0.2">
      <c r="A24" s="117" t="s">
        <v>54</v>
      </c>
      <c r="B24" s="30" t="s">
        <v>69</v>
      </c>
      <c r="C24" s="30">
        <v>10587</v>
      </c>
      <c r="D24" s="31">
        <v>5383.4845600000062</v>
      </c>
      <c r="E24" s="31">
        <v>17351.602001000017</v>
      </c>
      <c r="F24" s="31">
        <v>94427.150000000358</v>
      </c>
      <c r="G24" s="31">
        <v>1571.496666</v>
      </c>
      <c r="H24" s="31">
        <v>4558.8662240000012</v>
      </c>
      <c r="I24" s="31">
        <v>12183.902087852584</v>
      </c>
      <c r="J24" s="31">
        <f t="shared" si="3"/>
        <v>8.9191602909228642</v>
      </c>
      <c r="K24" s="31">
        <f t="shared" si="2"/>
        <v>57.012041134355805</v>
      </c>
      <c r="L24" s="32">
        <f t="shared" si="4"/>
        <v>0.31025864699350192</v>
      </c>
      <c r="M24" s="31">
        <f t="shared" si="0"/>
        <v>26.273460074391181</v>
      </c>
      <c r="N24" s="31">
        <f t="shared" si="1"/>
        <v>12.898139320791083</v>
      </c>
    </row>
    <row r="25" spans="1:14" x14ac:dyDescent="0.2">
      <c r="A25" s="118"/>
      <c r="B25" s="7" t="s">
        <v>70</v>
      </c>
      <c r="C25" s="7">
        <v>1189</v>
      </c>
      <c r="D25" s="8">
        <v>11561.738263999987</v>
      </c>
      <c r="E25" s="8">
        <v>43127.863282999991</v>
      </c>
      <c r="F25" s="8">
        <v>139699.32</v>
      </c>
      <c r="G25" s="8">
        <v>10689.046155</v>
      </c>
      <c r="H25" s="8">
        <v>21051.178870999993</v>
      </c>
      <c r="I25" s="8">
        <v>32695.275110782855</v>
      </c>
      <c r="J25" s="8">
        <f t="shared" si="3"/>
        <v>117.49312026913373</v>
      </c>
      <c r="K25" s="8">
        <f t="shared" si="2"/>
        <v>82.761592998448279</v>
      </c>
      <c r="L25" s="33">
        <f t="shared" si="4"/>
        <v>0.26808047939062535</v>
      </c>
      <c r="M25" s="8">
        <f t="shared" si="0"/>
        <v>48.811087006246098</v>
      </c>
      <c r="N25" s="8">
        <f t="shared" si="1"/>
        <v>32.692938410158135</v>
      </c>
    </row>
    <row r="26" spans="1:14" x14ac:dyDescent="0.2">
      <c r="A26" s="117" t="s">
        <v>55</v>
      </c>
      <c r="B26" s="30" t="s">
        <v>69</v>
      </c>
      <c r="C26" s="30">
        <v>16497</v>
      </c>
      <c r="D26" s="31">
        <v>14426.803047999987</v>
      </c>
      <c r="E26" s="31">
        <v>43427.239266999932</v>
      </c>
      <c r="F26" s="31">
        <v>209207.8700000004</v>
      </c>
      <c r="G26" s="31">
        <v>1985.227981</v>
      </c>
      <c r="H26" s="31">
        <v>16962.686569999973</v>
      </c>
      <c r="I26" s="31">
        <v>29545.49605759266</v>
      </c>
      <c r="J26" s="31">
        <f t="shared" si="3"/>
        <v>12.681570588591889</v>
      </c>
      <c r="K26" s="31">
        <f t="shared" si="2"/>
        <v>68.959179441958653</v>
      </c>
      <c r="L26" s="32">
        <f t="shared" si="4"/>
        <v>0.33220631316904409</v>
      </c>
      <c r="M26" s="31">
        <f t="shared" si="0"/>
        <v>39.060015916991077</v>
      </c>
      <c r="N26" s="31">
        <f t="shared" si="1"/>
        <v>6.7192237257760716</v>
      </c>
    </row>
    <row r="27" spans="1:14" x14ac:dyDescent="0.2">
      <c r="A27" s="118"/>
      <c r="B27" s="7" t="s">
        <v>70</v>
      </c>
      <c r="C27" s="7">
        <v>2306</v>
      </c>
      <c r="D27" s="8">
        <v>22810.608724999998</v>
      </c>
      <c r="E27" s="8">
        <v>83685.931041000062</v>
      </c>
      <c r="F27" s="8">
        <v>258224.65999999992</v>
      </c>
      <c r="G27" s="8">
        <v>11048.489815999999</v>
      </c>
      <c r="H27" s="8">
        <v>50166.504284000053</v>
      </c>
      <c r="I27" s="8">
        <v>63916.199663202911</v>
      </c>
      <c r="J27" s="8">
        <f t="shared" si="3"/>
        <v>111.97947094535989</v>
      </c>
      <c r="K27" s="8">
        <f t="shared" si="2"/>
        <v>88.336291061434665</v>
      </c>
      <c r="L27" s="33">
        <f t="shared" si="4"/>
        <v>0.27257399710142971</v>
      </c>
      <c r="M27" s="8">
        <f t="shared" si="0"/>
        <v>59.946162586662375</v>
      </c>
      <c r="N27" s="8">
        <f t="shared" si="1"/>
        <v>17.285899152669284</v>
      </c>
    </row>
    <row r="28" spans="1:14" x14ac:dyDescent="0.2">
      <c r="A28" s="117" t="s">
        <v>56</v>
      </c>
      <c r="B28" s="30" t="s">
        <v>69</v>
      </c>
      <c r="C28" s="30">
        <v>3559</v>
      </c>
      <c r="D28" s="31">
        <v>3348.2609389999993</v>
      </c>
      <c r="E28" s="31">
        <v>14534.34272499998</v>
      </c>
      <c r="F28" s="31">
        <v>54911.340000000047</v>
      </c>
      <c r="G28" s="31">
        <v>2008.1786880000002</v>
      </c>
      <c r="H28" s="31">
        <v>4621.3695189999953</v>
      </c>
      <c r="I28" s="31">
        <v>11042.238839944002</v>
      </c>
      <c r="J28" s="31">
        <f t="shared" si="3"/>
        <v>15.428867659454916</v>
      </c>
      <c r="K28" s="31">
        <f t="shared" si="2"/>
        <v>60.975764550637379</v>
      </c>
      <c r="L28" s="32">
        <f t="shared" si="4"/>
        <v>0.23036892705445708</v>
      </c>
      <c r="M28" s="31">
        <f t="shared" si="0"/>
        <v>31.796205762032496</v>
      </c>
      <c r="N28" s="31">
        <f t="shared" si="1"/>
        <v>18.186336277527793</v>
      </c>
    </row>
    <row r="29" spans="1:14" x14ac:dyDescent="0.2">
      <c r="A29" s="118"/>
      <c r="B29" s="7" t="s">
        <v>70</v>
      </c>
      <c r="C29" s="7">
        <v>549</v>
      </c>
      <c r="D29" s="8">
        <v>17925.696474999993</v>
      </c>
      <c r="E29" s="8">
        <v>85974.449881000008</v>
      </c>
      <c r="F29" s="8">
        <v>208945.94000000018</v>
      </c>
      <c r="G29" s="8">
        <v>20133.337893</v>
      </c>
      <c r="H29" s="8">
        <v>41590.818273000019</v>
      </c>
      <c r="I29" s="8">
        <v>75998.25510382792</v>
      </c>
      <c r="J29" s="8">
        <f t="shared" si="3"/>
        <v>380.59369763205859</v>
      </c>
      <c r="K29" s="8">
        <f t="shared" si="2"/>
        <v>85.791073399176724</v>
      </c>
      <c r="L29" s="33">
        <f t="shared" si="4"/>
        <v>0.20850027537031671</v>
      </c>
      <c r="M29" s="8">
        <f t="shared" si="0"/>
        <v>48.375788772789129</v>
      </c>
      <c r="N29" s="8">
        <f t="shared" si="1"/>
        <v>26.49184230018712</v>
      </c>
    </row>
    <row r="30" spans="1:14" x14ac:dyDescent="0.2">
      <c r="A30" s="121" t="s">
        <v>57</v>
      </c>
      <c r="B30" s="30" t="s">
        <v>69</v>
      </c>
      <c r="C30" s="30">
        <v>74831</v>
      </c>
      <c r="D30" s="31">
        <v>14139.549086999918</v>
      </c>
      <c r="E30" s="31">
        <v>40040.516515000083</v>
      </c>
      <c r="F30" s="31">
        <v>319598.90999999503</v>
      </c>
      <c r="G30" s="31">
        <v>1543.2053510000001</v>
      </c>
      <c r="H30" s="31">
        <v>8265.922195000001</v>
      </c>
      <c r="I30" s="31">
        <v>26355.388671762117</v>
      </c>
      <c r="J30" s="31">
        <f t="shared" si="3"/>
        <v>4.2709426574547313</v>
      </c>
      <c r="K30" s="31">
        <f t="shared" si="2"/>
        <v>44.241543524038107</v>
      </c>
      <c r="L30" s="32">
        <f t="shared" si="4"/>
        <v>0.35313103620186626</v>
      </c>
      <c r="M30" s="31">
        <f t="shared" si="0"/>
        <v>20.643895020443605</v>
      </c>
      <c r="N30" s="31">
        <f t="shared" si="1"/>
        <v>5.8553693524293662</v>
      </c>
    </row>
    <row r="31" spans="1:14" x14ac:dyDescent="0.2">
      <c r="A31" s="122"/>
      <c r="B31" s="7" t="s">
        <v>70</v>
      </c>
      <c r="C31" s="7">
        <v>1068</v>
      </c>
      <c r="D31" s="8">
        <v>6341.1467209999955</v>
      </c>
      <c r="E31" s="8">
        <v>22245.490462999991</v>
      </c>
      <c r="F31" s="8">
        <v>81297.040000000066</v>
      </c>
      <c r="G31" s="8">
        <v>3813.8131800000001</v>
      </c>
      <c r="H31" s="8">
        <v>11493.768678999995</v>
      </c>
      <c r="I31" s="8">
        <v>16441.597176423729</v>
      </c>
      <c r="J31" s="8">
        <f t="shared" si="3"/>
        <v>76.12082397003752</v>
      </c>
      <c r="K31" s="8">
        <f t="shared" si="2"/>
        <v>77.999724479513532</v>
      </c>
      <c r="L31" s="33">
        <f t="shared" si="4"/>
        <v>0.28505313162445056</v>
      </c>
      <c r="M31" s="8">
        <f t="shared" si="0"/>
        <v>51.667859147080208</v>
      </c>
      <c r="N31" s="8">
        <f t="shared" si="1"/>
        <v>23.19612346097848</v>
      </c>
    </row>
    <row r="32" spans="1:14" x14ac:dyDescent="0.2">
      <c r="A32" s="117" t="s">
        <v>58</v>
      </c>
      <c r="B32" s="30" t="s">
        <v>69</v>
      </c>
      <c r="C32" s="30">
        <v>16101</v>
      </c>
      <c r="D32" s="31">
        <v>17219.159416000046</v>
      </c>
      <c r="E32" s="31">
        <v>61941.073225999891</v>
      </c>
      <c r="F32" s="31">
        <v>198343.60000000088</v>
      </c>
      <c r="G32" s="31">
        <v>375.31776200000002</v>
      </c>
      <c r="H32" s="31">
        <v>429.68699600000025</v>
      </c>
      <c r="I32" s="31">
        <v>46955.356627763038</v>
      </c>
      <c r="J32" s="31">
        <f t="shared" si="3"/>
        <v>12.318713123408539</v>
      </c>
      <c r="K32" s="31">
        <f t="shared" si="2"/>
        <v>86.814797230664212</v>
      </c>
      <c r="L32" s="32">
        <f t="shared" si="4"/>
        <v>0.27799259068653448</v>
      </c>
      <c r="M32" s="31">
        <f t="shared" si="0"/>
        <v>0.6937028592194916</v>
      </c>
      <c r="N32" s="31">
        <f t="shared" si="1"/>
        <v>0.7993076593482582</v>
      </c>
    </row>
    <row r="33" spans="1:14" ht="13.5" customHeight="1" x14ac:dyDescent="0.2">
      <c r="A33" s="118"/>
      <c r="B33" s="7" t="s">
        <v>70</v>
      </c>
      <c r="C33" s="7">
        <v>2674</v>
      </c>
      <c r="D33" s="8">
        <v>26382.890675999985</v>
      </c>
      <c r="E33" s="8">
        <v>168824.74309800018</v>
      </c>
      <c r="F33" s="8">
        <v>88468.39</v>
      </c>
      <c r="G33" s="8">
        <v>275.60479499999997</v>
      </c>
      <c r="H33" s="8">
        <v>178.261349</v>
      </c>
      <c r="I33" s="8">
        <v>151679.66473927355</v>
      </c>
      <c r="J33" s="8">
        <f t="shared" si="3"/>
        <v>33.084663425579656</v>
      </c>
      <c r="K33" s="8">
        <f t="shared" si="2"/>
        <v>298.21827520541501</v>
      </c>
      <c r="L33" s="33">
        <f t="shared" si="4"/>
        <v>0.15627383872685724</v>
      </c>
      <c r="M33" s="8">
        <f t="shared" si="0"/>
        <v>0.10558958700533724</v>
      </c>
      <c r="N33" s="8">
        <f t="shared" si="1"/>
        <v>0.1817018751153919</v>
      </c>
    </row>
    <row r="34" spans="1:14" x14ac:dyDescent="0.2">
      <c r="A34" s="117" t="s">
        <v>59</v>
      </c>
      <c r="B34" s="30" t="s">
        <v>69</v>
      </c>
      <c r="C34" s="30">
        <v>436719</v>
      </c>
      <c r="D34" s="31">
        <v>47940.995607000164</v>
      </c>
      <c r="E34" s="31">
        <v>134740.65713799751</v>
      </c>
      <c r="F34" s="31">
        <v>1168315.4599999723</v>
      </c>
      <c r="G34" s="31">
        <v>235.22094799999999</v>
      </c>
      <c r="H34" s="31">
        <v>337.1122020000002</v>
      </c>
      <c r="I34" s="31">
        <v>84860.006112761315</v>
      </c>
      <c r="J34" s="31">
        <f t="shared" si="3"/>
        <v>2.6752109708988439</v>
      </c>
      <c r="K34" s="31">
        <f t="shared" si="2"/>
        <v>41.034290179641467</v>
      </c>
      <c r="L34" s="32">
        <f t="shared" si="4"/>
        <v>0.35580200234514497</v>
      </c>
      <c r="M34" s="31">
        <f t="shared" si="0"/>
        <v>0.25019337827240928</v>
      </c>
      <c r="N34" s="31">
        <f t="shared" si="1"/>
        <v>0.27718705050225922</v>
      </c>
    </row>
    <row r="35" spans="1:14" x14ac:dyDescent="0.2">
      <c r="A35" s="118"/>
      <c r="B35" s="7" t="s">
        <v>70</v>
      </c>
      <c r="C35" s="7">
        <v>2976</v>
      </c>
      <c r="D35" s="8">
        <v>6690.9585119999992</v>
      </c>
      <c r="E35" s="8">
        <v>27677.357302000011</v>
      </c>
      <c r="F35" s="8">
        <v>85339.470000000016</v>
      </c>
      <c r="G35" s="8">
        <v>452.802683</v>
      </c>
      <c r="H35" s="8">
        <v>1166.2325840000003</v>
      </c>
      <c r="I35" s="8">
        <v>23808.262927178508</v>
      </c>
      <c r="J35" s="8">
        <f t="shared" si="3"/>
        <v>28.675897177419362</v>
      </c>
      <c r="K35" s="8">
        <f t="shared" si="2"/>
        <v>78.404031710063322</v>
      </c>
      <c r="L35" s="33">
        <f t="shared" si="4"/>
        <v>0.24174846026634558</v>
      </c>
      <c r="M35" s="8">
        <f t="shared" si="0"/>
        <v>4.2136702983406815</v>
      </c>
      <c r="N35" s="8">
        <f t="shared" si="1"/>
        <v>1.9018719861460347</v>
      </c>
    </row>
    <row r="36" spans="1:14" x14ac:dyDescent="0.2">
      <c r="A36" s="117" t="s">
        <v>60</v>
      </c>
      <c r="B36" s="30" t="s">
        <v>69</v>
      </c>
      <c r="C36" s="30">
        <v>920023</v>
      </c>
      <c r="D36" s="31">
        <v>102762.11665099832</v>
      </c>
      <c r="E36" s="31">
        <v>665783.98053699546</v>
      </c>
      <c r="F36" s="31">
        <v>2614016.7700009765</v>
      </c>
      <c r="G36" s="31">
        <v>45576.495158999998</v>
      </c>
      <c r="H36" s="31">
        <v>28994.707300000035</v>
      </c>
      <c r="I36" s="31">
        <v>568107.31506411359</v>
      </c>
      <c r="J36" s="31">
        <f t="shared" si="3"/>
        <v>2.8412515447993978</v>
      </c>
      <c r="K36" s="31">
        <f t="shared" si="2"/>
        <v>39.311957685321168</v>
      </c>
      <c r="L36" s="32">
        <f t="shared" si="4"/>
        <v>0.15434753561975822</v>
      </c>
      <c r="M36" s="31">
        <f t="shared" ref="M36:M54" si="5">(H36/E36)*100</f>
        <v>4.3549722053411424</v>
      </c>
      <c r="N36" s="31">
        <f t="shared" ref="N36:N54" si="6">(G36/I36)*100</f>
        <v>8.0225151041852847</v>
      </c>
    </row>
    <row r="37" spans="1:14" x14ac:dyDescent="0.2">
      <c r="A37" s="118"/>
      <c r="B37" s="7" t="s">
        <v>70</v>
      </c>
      <c r="C37" s="7">
        <v>8127</v>
      </c>
      <c r="D37" s="8">
        <v>47180.227520000008</v>
      </c>
      <c r="E37" s="8">
        <v>395443.80795929988</v>
      </c>
      <c r="F37" s="8">
        <v>525496.48999999929</v>
      </c>
      <c r="G37" s="8">
        <v>107470.44712500001</v>
      </c>
      <c r="H37" s="8">
        <v>39758.040761999997</v>
      </c>
      <c r="I37" s="8">
        <v>352725.81583203311</v>
      </c>
      <c r="J37" s="8">
        <f t="shared" si="3"/>
        <v>64.660574627783845</v>
      </c>
      <c r="K37" s="8">
        <f t="shared" si="2"/>
        <v>89.782193445288414</v>
      </c>
      <c r="L37" s="33">
        <f t="shared" si="4"/>
        <v>0.11930956199181635</v>
      </c>
      <c r="M37" s="8">
        <f t="shared" si="5"/>
        <v>10.054030423986813</v>
      </c>
      <c r="N37" s="8">
        <f t="shared" si="6"/>
        <v>30.46855157780033</v>
      </c>
    </row>
    <row r="38" spans="1:14" x14ac:dyDescent="0.2">
      <c r="A38" s="117" t="s">
        <v>61</v>
      </c>
      <c r="B38" s="30" t="s">
        <v>69</v>
      </c>
      <c r="C38" s="30">
        <v>105917</v>
      </c>
      <c r="D38" s="31">
        <v>30123.454360000127</v>
      </c>
      <c r="E38" s="31">
        <v>83484.459002000163</v>
      </c>
      <c r="F38" s="31">
        <v>672995.16999998316</v>
      </c>
      <c r="G38" s="31">
        <v>363.17299300000002</v>
      </c>
      <c r="H38" s="31">
        <v>269.31094399999984</v>
      </c>
      <c r="I38" s="31">
        <v>54199.003477274389</v>
      </c>
      <c r="J38" s="31">
        <f t="shared" si="3"/>
        <v>6.3539863289177676</v>
      </c>
      <c r="K38" s="31">
        <f t="shared" si="2"/>
        <v>44.760283138437501</v>
      </c>
      <c r="L38" s="32">
        <f t="shared" si="4"/>
        <v>0.36082708949791975</v>
      </c>
      <c r="M38" s="31">
        <f t="shared" si="5"/>
        <v>0.32258811666198561</v>
      </c>
      <c r="N38" s="31">
        <f t="shared" si="6"/>
        <v>0.67007319267830867</v>
      </c>
    </row>
    <row r="39" spans="1:14" x14ac:dyDescent="0.2">
      <c r="A39" s="118"/>
      <c r="B39" s="7" t="s">
        <v>70</v>
      </c>
      <c r="C39" s="7">
        <v>1720</v>
      </c>
      <c r="D39" s="8">
        <v>26902.104326999968</v>
      </c>
      <c r="E39" s="8">
        <v>78647.875488999896</v>
      </c>
      <c r="F39" s="8">
        <v>225897.02000000014</v>
      </c>
      <c r="G39" s="8">
        <v>2207.4939870000003</v>
      </c>
      <c r="H39" s="8">
        <v>822.1210430000001</v>
      </c>
      <c r="I39" s="8">
        <v>57637.889814939859</v>
      </c>
      <c r="J39" s="8">
        <f t="shared" si="3"/>
        <v>131.33547674418614</v>
      </c>
      <c r="K39" s="8">
        <f t="shared" si="2"/>
        <v>119.09012490293122</v>
      </c>
      <c r="L39" s="33">
        <f t="shared" si="4"/>
        <v>0.34205761007190383</v>
      </c>
      <c r="M39" s="8">
        <f t="shared" si="5"/>
        <v>1.0453188187072977</v>
      </c>
      <c r="N39" s="8">
        <f t="shared" si="6"/>
        <v>3.8299354714193807</v>
      </c>
    </row>
    <row r="40" spans="1:14" x14ac:dyDescent="0.2">
      <c r="A40" s="117" t="s">
        <v>62</v>
      </c>
      <c r="B40" s="30" t="s">
        <v>69</v>
      </c>
      <c r="C40" s="30">
        <v>267394</v>
      </c>
      <c r="D40" s="31">
        <v>29646.388265999787</v>
      </c>
      <c r="E40" s="31">
        <v>72488.18506400098</v>
      </c>
      <c r="F40" s="31">
        <v>1230181.4599999932</v>
      </c>
      <c r="G40" s="31">
        <v>20.741185000000002</v>
      </c>
      <c r="H40" s="31">
        <v>155.54543000000007</v>
      </c>
      <c r="I40" s="31">
        <v>43208.178900880768</v>
      </c>
      <c r="J40" s="31">
        <f t="shared" si="3"/>
        <v>4.6006322505366359</v>
      </c>
      <c r="K40" s="31">
        <f t="shared" si="2"/>
        <v>24.099199370148167</v>
      </c>
      <c r="L40" s="32">
        <f t="shared" si="4"/>
        <v>0.40898234987983928</v>
      </c>
      <c r="M40" s="31">
        <f t="shared" si="5"/>
        <v>0.21458038970442772</v>
      </c>
      <c r="N40" s="31">
        <f t="shared" si="6"/>
        <v>4.8002914095454291E-2</v>
      </c>
    </row>
    <row r="41" spans="1:14" x14ac:dyDescent="0.2">
      <c r="A41" s="118"/>
      <c r="B41" s="7" t="s">
        <v>70</v>
      </c>
      <c r="C41" s="7">
        <v>1252</v>
      </c>
      <c r="D41" s="8">
        <v>5075.2471940000005</v>
      </c>
      <c r="E41" s="8">
        <v>12946.408337999999</v>
      </c>
      <c r="F41" s="8">
        <v>135966.76999999996</v>
      </c>
      <c r="G41" s="8">
        <v>85.417758000000006</v>
      </c>
      <c r="H41" s="8">
        <v>86.024727000000013</v>
      </c>
      <c r="I41" s="8">
        <v>8474.5468730066568</v>
      </c>
      <c r="J41" s="8">
        <f t="shared" si="3"/>
        <v>108.59965654952073</v>
      </c>
      <c r="K41" s="8">
        <f t="shared" si="2"/>
        <v>37.327114514818597</v>
      </c>
      <c r="L41" s="33">
        <f t="shared" si="4"/>
        <v>0.39201970627662436</v>
      </c>
      <c r="M41" s="8">
        <f t="shared" si="5"/>
        <v>0.66446789529650641</v>
      </c>
      <c r="N41" s="8">
        <f t="shared" si="6"/>
        <v>1.0079330409048162</v>
      </c>
    </row>
    <row r="42" spans="1:14" x14ac:dyDescent="0.2">
      <c r="A42" s="117" t="s">
        <v>63</v>
      </c>
      <c r="B42" s="30" t="s">
        <v>69</v>
      </c>
      <c r="C42" s="30">
        <v>15151</v>
      </c>
      <c r="D42" s="31">
        <v>3547.0386289999938</v>
      </c>
      <c r="E42" s="31">
        <v>9860.4133409999777</v>
      </c>
      <c r="F42" s="31">
        <v>51804.83000000022</v>
      </c>
      <c r="G42" s="31">
        <v>164.87425099999999</v>
      </c>
      <c r="H42" s="31">
        <v>46.744747999999987</v>
      </c>
      <c r="I42" s="31">
        <v>6903.6528052464973</v>
      </c>
      <c r="J42" s="31">
        <f t="shared" si="3"/>
        <v>3.4192350339911703</v>
      </c>
      <c r="K42" s="31">
        <f t="shared" si="2"/>
        <v>68.469264912170914</v>
      </c>
      <c r="L42" s="32">
        <f t="shared" si="4"/>
        <v>0.35972514602925121</v>
      </c>
      <c r="M42" s="31">
        <f t="shared" si="5"/>
        <v>0.47406479204713992</v>
      </c>
      <c r="N42" s="31">
        <f t="shared" si="6"/>
        <v>2.3882175951070743</v>
      </c>
    </row>
    <row r="43" spans="1:14" x14ac:dyDescent="0.2">
      <c r="A43" s="118"/>
      <c r="B43" s="7" t="s">
        <v>70</v>
      </c>
      <c r="C43" s="7">
        <v>697</v>
      </c>
      <c r="D43" s="8">
        <v>20720.062091999971</v>
      </c>
      <c r="E43" s="8">
        <v>47491.428235000014</v>
      </c>
      <c r="F43" s="8">
        <v>97507.880000000063</v>
      </c>
      <c r="G43" s="8">
        <v>892.16456099999994</v>
      </c>
      <c r="H43" s="8">
        <v>149.86328599999999</v>
      </c>
      <c r="I43" s="8">
        <v>33166.771867400006</v>
      </c>
      <c r="J43" s="8">
        <f t="shared" si="3"/>
        <v>139.89652797704457</v>
      </c>
      <c r="K43" s="8">
        <f t="shared" si="2"/>
        <v>212.49628329525734</v>
      </c>
      <c r="L43" s="33">
        <f t="shared" si="4"/>
        <v>0.43629056573054997</v>
      </c>
      <c r="M43" s="8">
        <f t="shared" si="5"/>
        <v>0.31555859987709201</v>
      </c>
      <c r="N43" s="8">
        <f t="shared" si="6"/>
        <v>2.6899348678456061</v>
      </c>
    </row>
    <row r="44" spans="1:14" x14ac:dyDescent="0.2">
      <c r="A44" s="117" t="s">
        <v>64</v>
      </c>
      <c r="B44" s="30" t="s">
        <v>69</v>
      </c>
      <c r="C44" s="30">
        <v>78711</v>
      </c>
      <c r="D44" s="31">
        <v>11908.318127999995</v>
      </c>
      <c r="E44" s="31">
        <v>23030.013146999936</v>
      </c>
      <c r="F44" s="31">
        <v>253300.66000000222</v>
      </c>
      <c r="G44" s="31">
        <v>107.473274</v>
      </c>
      <c r="H44" s="31">
        <v>75.291311999999976</v>
      </c>
      <c r="I44" s="31">
        <v>11469.678791225193</v>
      </c>
      <c r="J44" s="31">
        <f t="shared" si="3"/>
        <v>3.2181100481508582</v>
      </c>
      <c r="K44" s="31">
        <f t="shared" si="2"/>
        <v>47.01258231226042</v>
      </c>
      <c r="L44" s="32">
        <f t="shared" si="4"/>
        <v>0.5170782166727188</v>
      </c>
      <c r="M44" s="31">
        <f t="shared" si="5"/>
        <v>0.32692691714684491</v>
      </c>
      <c r="N44" s="31">
        <f t="shared" si="6"/>
        <v>0.93702078285070856</v>
      </c>
    </row>
    <row r="45" spans="1:14" x14ac:dyDescent="0.2">
      <c r="A45" s="118"/>
      <c r="B45" s="7" t="s">
        <v>70</v>
      </c>
      <c r="C45" s="7">
        <v>2378</v>
      </c>
      <c r="D45" s="8">
        <v>14566.530243000008</v>
      </c>
      <c r="E45" s="8">
        <v>32721.687821999963</v>
      </c>
      <c r="F45" s="8">
        <v>160386.30000000005</v>
      </c>
      <c r="G45" s="8">
        <v>925.10689300000001</v>
      </c>
      <c r="H45" s="8">
        <v>171.251238</v>
      </c>
      <c r="I45" s="8">
        <v>19739.198913666063</v>
      </c>
      <c r="J45" s="8">
        <f t="shared" si="3"/>
        <v>67.445878889823405</v>
      </c>
      <c r="K45" s="8">
        <f t="shared" si="2"/>
        <v>90.821536770908764</v>
      </c>
      <c r="L45" s="33">
        <f t="shared" si="4"/>
        <v>0.44516439134311425</v>
      </c>
      <c r="M45" s="8">
        <f t="shared" si="5"/>
        <v>0.52335698247466833</v>
      </c>
      <c r="N45" s="8">
        <f t="shared" si="6"/>
        <v>4.6866486175359405</v>
      </c>
    </row>
    <row r="46" spans="1:14" x14ac:dyDescent="0.2">
      <c r="A46" s="117" t="s">
        <v>65</v>
      </c>
      <c r="B46" s="30" t="s">
        <v>69</v>
      </c>
      <c r="C46" s="30">
        <v>201250</v>
      </c>
      <c r="D46" s="31">
        <v>17964.193337999979</v>
      </c>
      <c r="E46" s="31">
        <v>34971.310258999794</v>
      </c>
      <c r="F46" s="31">
        <v>318428.97999999294</v>
      </c>
      <c r="G46" s="31">
        <v>52.335076999999998</v>
      </c>
      <c r="H46" s="31">
        <v>83.855028000000019</v>
      </c>
      <c r="I46" s="31">
        <v>15630.989629013997</v>
      </c>
      <c r="J46" s="31">
        <f t="shared" si="3"/>
        <v>1.582255801242201</v>
      </c>
      <c r="K46" s="31">
        <f t="shared" si="2"/>
        <v>56.41507044365239</v>
      </c>
      <c r="L46" s="32">
        <f t="shared" si="4"/>
        <v>0.51368373689621571</v>
      </c>
      <c r="M46" s="31">
        <f t="shared" si="5"/>
        <v>0.23978234552541566</v>
      </c>
      <c r="N46" s="31">
        <f t="shared" si="6"/>
        <v>0.33481614563198514</v>
      </c>
    </row>
    <row r="47" spans="1:14" x14ac:dyDescent="0.2">
      <c r="A47" s="118"/>
      <c r="B47" s="7" t="s">
        <v>70</v>
      </c>
      <c r="C47" s="7">
        <v>5513</v>
      </c>
      <c r="D47" s="8">
        <v>4401.9326449999999</v>
      </c>
      <c r="E47" s="8">
        <v>9410.4312024067913</v>
      </c>
      <c r="F47" s="8">
        <v>14453.779999999992</v>
      </c>
      <c r="G47" s="8">
        <v>24.626837999999999</v>
      </c>
      <c r="H47" s="8">
        <v>360.36651599999999</v>
      </c>
      <c r="I47" s="8">
        <v>4840.1912996864967</v>
      </c>
      <c r="J47" s="8">
        <f t="shared" si="3"/>
        <v>2.6217631053872648</v>
      </c>
      <c r="K47" s="8">
        <f t="shared" si="2"/>
        <v>304.55234858978082</v>
      </c>
      <c r="L47" s="33">
        <f t="shared" si="4"/>
        <v>0.46777161963355846</v>
      </c>
      <c r="M47" s="8">
        <f t="shared" si="5"/>
        <v>3.829436805274486</v>
      </c>
      <c r="N47" s="8">
        <f t="shared" si="6"/>
        <v>0.50879885680541392</v>
      </c>
    </row>
    <row r="48" spans="1:14" x14ac:dyDescent="0.2">
      <c r="A48" s="117" t="s">
        <v>66</v>
      </c>
      <c r="B48" s="30" t="s">
        <v>69</v>
      </c>
      <c r="C48" s="30">
        <v>848829</v>
      </c>
      <c r="D48" s="31">
        <v>72149.447886999711</v>
      </c>
      <c r="E48" s="31">
        <v>146239.98048999876</v>
      </c>
      <c r="F48" s="31">
        <v>1942242.3199997793</v>
      </c>
      <c r="G48" s="31">
        <v>592.03575899999998</v>
      </c>
      <c r="H48" s="31">
        <v>754.33381599999927</v>
      </c>
      <c r="I48" s="31">
        <v>74806.66491811529</v>
      </c>
      <c r="J48" s="31">
        <f t="shared" si="3"/>
        <v>2.2881432184807298</v>
      </c>
      <c r="K48" s="31">
        <f t="shared" si="2"/>
        <v>37.147500671804906</v>
      </c>
      <c r="L48" s="32">
        <f t="shared" si="4"/>
        <v>0.49336335826394584</v>
      </c>
      <c r="M48" s="31">
        <f t="shared" si="5"/>
        <v>0.51581914430820619</v>
      </c>
      <c r="N48" s="31">
        <f t="shared" si="6"/>
        <v>0.79142113827431404</v>
      </c>
    </row>
    <row r="49" spans="1:14" x14ac:dyDescent="0.2">
      <c r="A49" s="118"/>
      <c r="B49" s="7" t="s">
        <v>70</v>
      </c>
      <c r="C49" s="7">
        <v>7002</v>
      </c>
      <c r="D49" s="8">
        <v>34625.519126999941</v>
      </c>
      <c r="E49" s="8">
        <v>84519.515693999871</v>
      </c>
      <c r="F49" s="8">
        <v>583641.95999999903</v>
      </c>
      <c r="G49" s="8">
        <v>1071.385356</v>
      </c>
      <c r="H49" s="8">
        <v>5731.190055</v>
      </c>
      <c r="I49" s="8">
        <v>55050.167354010206</v>
      </c>
      <c r="J49" s="8">
        <f t="shared" si="3"/>
        <v>83.353607540702512</v>
      </c>
      <c r="K49" s="8">
        <f t="shared" si="2"/>
        <v>59.326644587034139</v>
      </c>
      <c r="L49" s="33">
        <f t="shared" si="4"/>
        <v>0.40967484068839788</v>
      </c>
      <c r="M49" s="8">
        <f t="shared" si="5"/>
        <v>6.7809073536928262</v>
      </c>
      <c r="N49" s="8">
        <f t="shared" si="6"/>
        <v>1.9461981815791038</v>
      </c>
    </row>
    <row r="50" spans="1:14" x14ac:dyDescent="0.2">
      <c r="A50" s="117" t="s">
        <v>67</v>
      </c>
      <c r="B50" s="30" t="s">
        <v>69</v>
      </c>
      <c r="C50" s="30">
        <v>571052</v>
      </c>
      <c r="D50" s="31">
        <v>45621.768350000115</v>
      </c>
      <c r="E50" s="31">
        <v>87881.914543001709</v>
      </c>
      <c r="F50" s="31">
        <v>1473757.7199997362</v>
      </c>
      <c r="G50" s="31">
        <v>104.99982300000001</v>
      </c>
      <c r="H50" s="31">
        <v>120.85965800000002</v>
      </c>
      <c r="I50" s="31">
        <v>42854.527156289827</v>
      </c>
      <c r="J50" s="31">
        <f t="shared" si="3"/>
        <v>2.5807767418724321</v>
      </c>
      <c r="K50" s="31">
        <f t="shared" si="2"/>
        <v>30.956084389507581</v>
      </c>
      <c r="L50" s="32">
        <f t="shared" si="4"/>
        <v>0.51912579041136864</v>
      </c>
      <c r="M50" s="31">
        <f t="shared" si="5"/>
        <v>0.1375250626121281</v>
      </c>
      <c r="N50" s="31">
        <f t="shared" si="6"/>
        <v>0.24501454097735625</v>
      </c>
    </row>
    <row r="51" spans="1:14" x14ac:dyDescent="0.2">
      <c r="A51" s="118"/>
      <c r="B51" s="7" t="s">
        <v>70</v>
      </c>
      <c r="C51" s="7">
        <v>1786</v>
      </c>
      <c r="D51" s="8">
        <v>8474.2825529999991</v>
      </c>
      <c r="E51" s="8">
        <v>21848.145082999989</v>
      </c>
      <c r="F51" s="8">
        <v>97147.420000000056</v>
      </c>
      <c r="G51" s="8">
        <v>165.387675</v>
      </c>
      <c r="H51" s="8">
        <v>50.152594000000008</v>
      </c>
      <c r="I51" s="8">
        <v>14447.992670963786</v>
      </c>
      <c r="J51" s="8">
        <f t="shared" si="3"/>
        <v>54.393852183650651</v>
      </c>
      <c r="K51" s="8">
        <f t="shared" si="2"/>
        <v>87.231164275901449</v>
      </c>
      <c r="L51" s="33">
        <f t="shared" si="4"/>
        <v>0.38787194614493048</v>
      </c>
      <c r="M51" s="8">
        <f t="shared" si="5"/>
        <v>0.22955080996337612</v>
      </c>
      <c r="N51" s="8">
        <f t="shared" si="6"/>
        <v>1.1447104021057581</v>
      </c>
    </row>
    <row r="52" spans="1:14" x14ac:dyDescent="0.2">
      <c r="A52" s="117" t="s">
        <v>68</v>
      </c>
      <c r="B52" s="30" t="s">
        <v>69</v>
      </c>
      <c r="C52" s="30">
        <f>C4+C6+C8+C10+C12+C14+C16+C18+C20+C22+C24+C26+C28+C30+C32+C34+C36+C38+C40+C42+C44+C46+C48+C50</f>
        <v>3784667</v>
      </c>
      <c r="D52" s="31">
        <f>(D4+D6+D8+D10+D12+D14+D16+D18+D20+D22+D24+D26+D28+D30+D32+D34+D36+D38+D40+D42+D44+D46+D48+D50)</f>
        <v>493669.18866099801</v>
      </c>
      <c r="E52" s="31">
        <f>(E4+E6+E8+E10+E12+E14+E16+E18+E20+E22+E24+E26+E28+E30+E32+E34+E36+E38+E40+E42+E44+E46+E48+E50)</f>
        <v>1715516.4220519944</v>
      </c>
      <c r="F52" s="31">
        <f t="shared" ref="F52" si="7">F4+F6+F8+F10+F12+F14+F16+F18+F20+F22+F24+F26+F28+F30+F32+F34+F36+F38+F40+F42+F44+F46+F48+F50</f>
        <v>12115173.590000423</v>
      </c>
      <c r="G52" s="31">
        <f t="shared" ref="G52:I53" si="8">(G4+G6+G8+G10+G12+G14+G16+G18+G20+G22+G24+G26+G28+G30+G32+G34+G36+G38+G40+G42+G44+G46+G48+G50)</f>
        <v>81262.739154000024</v>
      </c>
      <c r="H52" s="31">
        <f t="shared" si="8"/>
        <v>118525.00277900002</v>
      </c>
      <c r="I52" s="31">
        <f t="shared" si="8"/>
        <v>1232571.2025026185</v>
      </c>
      <c r="J52" s="31">
        <f t="shared" ref="J52:J53" si="9">F52/C52</f>
        <v>3.2011200959028687</v>
      </c>
      <c r="K52" s="31">
        <f t="shared" si="2"/>
        <v>40.748007859207306</v>
      </c>
      <c r="L52" s="32">
        <f t="shared" ref="L52:L53" si="10">D52/E52</f>
        <v>0.28776710168154584</v>
      </c>
      <c r="M52" s="31">
        <f t="shared" si="5"/>
        <v>6.9089984365890107</v>
      </c>
      <c r="N52" s="31">
        <f t="shared" si="6"/>
        <v>6.5929448123567838</v>
      </c>
    </row>
    <row r="53" spans="1:14" x14ac:dyDescent="0.2">
      <c r="A53" s="118"/>
      <c r="B53" s="7" t="s">
        <v>70</v>
      </c>
      <c r="C53" s="7">
        <f>C5+C7+C9+C11+C13+C15+C17+C19+C21+C23+C25+C27+C29+C31+C33+C35+C37+C39+C41+C43+C45+C47+C49+C51</f>
        <v>45241</v>
      </c>
      <c r="D53" s="8">
        <f>(D5+D7+D9+D11+D13+D15+D17+D19+D21+D23+D25+D27+D29+D31+D33+D35+D37+D39+D41+D43+D45+D47+D49+D51)</f>
        <v>323759.64981699991</v>
      </c>
      <c r="E53" s="8">
        <f>(E5+E7+E9+E11+E13+E15+E17+E19+E21+E23+E25+E27+E29+E31+E33+E35+E37+E39+E41+E43+E45+E47+E49+E51)</f>
        <v>1456101.0519327067</v>
      </c>
      <c r="F53" s="8">
        <f t="shared" ref="F53" si="11">F5+F7+F9+F11+F13+F15+F17+F19+F21+F23+F25+F27+F29+F31+F33+F35+F37+F39+F41+F43+F45+F47+F49+F51</f>
        <v>3418394.9599999976</v>
      </c>
      <c r="G53" s="8">
        <f t="shared" si="8"/>
        <v>240630.97644000003</v>
      </c>
      <c r="H53" s="8">
        <f t="shared" si="8"/>
        <v>307546.16264000011</v>
      </c>
      <c r="I53" s="8">
        <f t="shared" si="8"/>
        <v>1193440.4905075002</v>
      </c>
      <c r="J53" s="8">
        <f t="shared" si="9"/>
        <v>75.559668442342073</v>
      </c>
      <c r="K53" s="8">
        <f t="shared" si="2"/>
        <v>94.711013093993131</v>
      </c>
      <c r="L53" s="33">
        <f t="shared" si="10"/>
        <v>0.22234696512805099</v>
      </c>
      <c r="M53" s="8">
        <f t="shared" si="5"/>
        <v>21.121210113253408</v>
      </c>
      <c r="N53" s="8">
        <f t="shared" si="6"/>
        <v>20.162796415401811</v>
      </c>
    </row>
    <row r="54" spans="1:14" x14ac:dyDescent="0.2">
      <c r="A54" s="34" t="s">
        <v>82</v>
      </c>
      <c r="B54" s="34"/>
      <c r="C54" s="34">
        <f>C52+C53</f>
        <v>3829908</v>
      </c>
      <c r="D54" s="35">
        <f t="shared" ref="D54:I54" si="12">D52+D53</f>
        <v>817428.83847799792</v>
      </c>
      <c r="E54" s="35">
        <f t="shared" si="12"/>
        <v>3171617.4739847011</v>
      </c>
      <c r="F54" s="35">
        <f t="shared" si="12"/>
        <v>15533568.55000042</v>
      </c>
      <c r="G54" s="35">
        <f t="shared" si="12"/>
        <v>321893.71559400007</v>
      </c>
      <c r="H54" s="35">
        <f t="shared" si="12"/>
        <v>426071.16541900014</v>
      </c>
      <c r="I54" s="35">
        <f t="shared" si="12"/>
        <v>2426011.6930101188</v>
      </c>
      <c r="J54" s="35">
        <f t="shared" ref="J54" si="13">F54/C54</f>
        <v>4.0558594488432673</v>
      </c>
      <c r="K54" s="35">
        <f t="shared" ref="K54" si="14">D54/F54*1000</f>
        <v>52.623377290724079</v>
      </c>
      <c r="L54" s="36">
        <f t="shared" ref="L54" si="15">D54/E54</f>
        <v>0.25773248040880892</v>
      </c>
      <c r="M54" s="35">
        <f t="shared" si="5"/>
        <v>13.43387621344198</v>
      </c>
      <c r="N54" s="35">
        <f t="shared" si="6"/>
        <v>13.268432156425614</v>
      </c>
    </row>
  </sheetData>
  <mergeCells count="27">
    <mergeCell ref="A50:A51"/>
    <mergeCell ref="A52:A53"/>
    <mergeCell ref="A2:A3"/>
    <mergeCell ref="B2:B3"/>
    <mergeCell ref="A38:A39"/>
    <mergeCell ref="A40:A41"/>
    <mergeCell ref="A42:A43"/>
    <mergeCell ref="A44:A45"/>
    <mergeCell ref="A46:A47"/>
    <mergeCell ref="A48:A49"/>
    <mergeCell ref="A22:A23"/>
    <mergeCell ref="A24:A25"/>
    <mergeCell ref="A26:A27"/>
    <mergeCell ref="A28:A29"/>
    <mergeCell ref="A30:A31"/>
    <mergeCell ref="A32:A33"/>
    <mergeCell ref="A34:A35"/>
    <mergeCell ref="A36:A37"/>
    <mergeCell ref="A4:A5"/>
    <mergeCell ref="A6:A7"/>
    <mergeCell ref="A8:A9"/>
    <mergeCell ref="A10:A11"/>
    <mergeCell ref="A12:A13"/>
    <mergeCell ref="A14:A15"/>
    <mergeCell ref="A16:A17"/>
    <mergeCell ref="A18:A19"/>
    <mergeCell ref="A20:A2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B37" sqref="B37"/>
    </sheetView>
  </sheetViews>
  <sheetFormatPr defaultRowHeight="12.75" x14ac:dyDescent="0.2"/>
  <cols>
    <col min="1" max="1" width="24.28515625" bestFit="1" customWidth="1"/>
    <col min="2" max="5" width="9.140625" style="1"/>
  </cols>
  <sheetData>
    <row r="1" spans="1:9" ht="12.75" customHeight="1" x14ac:dyDescent="0.2">
      <c r="B1" s="94" t="s">
        <v>299</v>
      </c>
      <c r="C1" s="94" t="s">
        <v>298</v>
      </c>
      <c r="D1" s="94" t="s">
        <v>9</v>
      </c>
      <c r="E1" s="94" t="s">
        <v>10</v>
      </c>
      <c r="G1" s="94" t="s">
        <v>301</v>
      </c>
      <c r="H1" s="94" t="s">
        <v>300</v>
      </c>
      <c r="I1" s="94" t="s">
        <v>302</v>
      </c>
    </row>
    <row r="2" spans="1:9" ht="12.75" customHeight="1" x14ac:dyDescent="0.2">
      <c r="A2" s="42" t="s">
        <v>44</v>
      </c>
      <c r="B2" s="1">
        <v>1147</v>
      </c>
      <c r="C2" s="1">
        <v>350</v>
      </c>
      <c r="D2" s="1">
        <v>32</v>
      </c>
      <c r="E2" s="1">
        <v>59</v>
      </c>
      <c r="G2" s="110">
        <f>D2/B2*100</f>
        <v>2.7898866608544028</v>
      </c>
      <c r="H2" s="110">
        <f>E2/B2*100</f>
        <v>5.1438535309503051</v>
      </c>
      <c r="I2" s="110">
        <f>G2+H2</f>
        <v>7.9337401918047075</v>
      </c>
    </row>
    <row r="3" spans="1:9" ht="12.75" customHeight="1" x14ac:dyDescent="0.2">
      <c r="A3" s="42" t="s">
        <v>45</v>
      </c>
      <c r="B3" s="1">
        <v>44661</v>
      </c>
      <c r="C3" s="1">
        <v>2011</v>
      </c>
      <c r="D3" s="1">
        <v>263</v>
      </c>
      <c r="E3" s="1">
        <v>572</v>
      </c>
      <c r="G3" s="110">
        <f t="shared" ref="G3:G25" si="0">D3/B3*100</f>
        <v>0.58888067889209827</v>
      </c>
      <c r="H3" s="110">
        <f t="shared" ref="H3:H25" si="1">E3/B3*100</f>
        <v>1.2807594993394684</v>
      </c>
      <c r="I3" s="110">
        <f t="shared" ref="I3:I26" si="2">G3+H3</f>
        <v>1.8696401782315668</v>
      </c>
    </row>
    <row r="4" spans="1:9" ht="12.75" customHeight="1" x14ac:dyDescent="0.2">
      <c r="A4" s="42" t="s">
        <v>46</v>
      </c>
      <c r="B4" s="1">
        <v>9506</v>
      </c>
      <c r="C4" s="1">
        <v>649</v>
      </c>
      <c r="D4" s="1">
        <v>81</v>
      </c>
      <c r="E4" s="1">
        <v>253</v>
      </c>
      <c r="G4" s="110">
        <f t="shared" si="0"/>
        <v>0.85209341468546174</v>
      </c>
      <c r="H4" s="110">
        <f t="shared" si="1"/>
        <v>2.6614769619187881</v>
      </c>
      <c r="I4" s="110">
        <f t="shared" si="2"/>
        <v>3.5135703766042496</v>
      </c>
    </row>
    <row r="5" spans="1:9" ht="12.75" customHeight="1" x14ac:dyDescent="0.2">
      <c r="A5" s="42" t="s">
        <v>47</v>
      </c>
      <c r="B5" s="1">
        <v>23608</v>
      </c>
      <c r="C5" s="1">
        <v>711</v>
      </c>
      <c r="D5" s="1">
        <v>76</v>
      </c>
      <c r="E5" s="1">
        <v>314</v>
      </c>
      <c r="G5" s="110">
        <f t="shared" si="0"/>
        <v>0.32192477126397834</v>
      </c>
      <c r="H5" s="110">
        <f t="shared" si="1"/>
        <v>1.3300576075906472</v>
      </c>
      <c r="I5" s="110">
        <f t="shared" si="2"/>
        <v>1.6519823788546255</v>
      </c>
    </row>
    <row r="6" spans="1:9" ht="12.75" customHeight="1" x14ac:dyDescent="0.2">
      <c r="A6" s="42" t="s">
        <v>48</v>
      </c>
      <c r="B6" s="1">
        <v>11825</v>
      </c>
      <c r="C6" s="1">
        <v>534</v>
      </c>
      <c r="D6" s="1">
        <v>103</v>
      </c>
      <c r="E6" s="1">
        <v>191</v>
      </c>
      <c r="G6" s="110">
        <f t="shared" si="0"/>
        <v>0.87103594080338265</v>
      </c>
      <c r="H6" s="110">
        <f t="shared" si="1"/>
        <v>1.6152219873150107</v>
      </c>
      <c r="I6" s="110">
        <f t="shared" si="2"/>
        <v>2.4862579281183934</v>
      </c>
    </row>
    <row r="7" spans="1:9" ht="12.75" customHeight="1" x14ac:dyDescent="0.2">
      <c r="A7" s="42" t="s">
        <v>49</v>
      </c>
      <c r="B7" s="1">
        <v>35280</v>
      </c>
      <c r="C7" s="1">
        <v>1368</v>
      </c>
      <c r="D7" s="1">
        <v>111</v>
      </c>
      <c r="E7" s="1">
        <v>331</v>
      </c>
      <c r="G7" s="110">
        <f t="shared" si="0"/>
        <v>0.31462585034013602</v>
      </c>
      <c r="H7" s="110">
        <f t="shared" si="1"/>
        <v>0.93820861678004541</v>
      </c>
      <c r="I7" s="110">
        <f t="shared" si="2"/>
        <v>1.2528344671201814</v>
      </c>
    </row>
    <row r="8" spans="1:9" ht="12.75" customHeight="1" x14ac:dyDescent="0.2">
      <c r="A8" s="42" t="s">
        <v>50</v>
      </c>
      <c r="B8" s="1">
        <v>2706</v>
      </c>
      <c r="C8" s="1">
        <v>639</v>
      </c>
      <c r="D8" s="1">
        <v>364</v>
      </c>
      <c r="E8" s="1">
        <v>481</v>
      </c>
      <c r="G8" s="110">
        <f t="shared" si="0"/>
        <v>13.45158906134516</v>
      </c>
      <c r="H8" s="110">
        <f t="shared" si="1"/>
        <v>17.775314116777533</v>
      </c>
      <c r="I8" s="110">
        <f t="shared" si="2"/>
        <v>31.226903178122694</v>
      </c>
    </row>
    <row r="9" spans="1:9" ht="12.75" customHeight="1" x14ac:dyDescent="0.2">
      <c r="A9" s="42" t="s">
        <v>51</v>
      </c>
      <c r="B9" s="1">
        <v>7145</v>
      </c>
      <c r="C9" s="1">
        <v>998</v>
      </c>
      <c r="D9" s="1">
        <v>232</v>
      </c>
      <c r="E9" s="1">
        <v>500</v>
      </c>
      <c r="G9" s="110">
        <f t="shared" si="0"/>
        <v>3.2470258922323305</v>
      </c>
      <c r="H9" s="110">
        <f t="shared" si="1"/>
        <v>6.9979006298110562</v>
      </c>
      <c r="I9" s="110">
        <f t="shared" si="2"/>
        <v>10.244926522043386</v>
      </c>
    </row>
    <row r="10" spans="1:9" ht="12.75" customHeight="1" x14ac:dyDescent="0.2">
      <c r="A10" s="42" t="s">
        <v>52</v>
      </c>
      <c r="B10" s="1">
        <v>13660</v>
      </c>
      <c r="C10" s="1">
        <v>979</v>
      </c>
      <c r="D10" s="1">
        <v>122</v>
      </c>
      <c r="E10" s="1">
        <v>264</v>
      </c>
      <c r="G10" s="110">
        <f t="shared" si="0"/>
        <v>0.89311859443631048</v>
      </c>
      <c r="H10" s="110">
        <f t="shared" si="1"/>
        <v>1.9326500732064422</v>
      </c>
      <c r="I10" s="110">
        <f t="shared" si="2"/>
        <v>2.8257686676427527</v>
      </c>
    </row>
    <row r="11" spans="1:9" ht="12.75" customHeight="1" x14ac:dyDescent="0.2">
      <c r="A11" s="42" t="s">
        <v>53</v>
      </c>
      <c r="B11" s="1">
        <v>56632</v>
      </c>
      <c r="C11" s="1">
        <v>3637</v>
      </c>
      <c r="D11" s="1">
        <v>368</v>
      </c>
      <c r="E11" s="1">
        <v>1287</v>
      </c>
      <c r="G11" s="110">
        <f t="shared" si="0"/>
        <v>0.64980929509817775</v>
      </c>
      <c r="H11" s="110">
        <f t="shared" si="1"/>
        <v>2.2725667467156376</v>
      </c>
      <c r="I11" s="110">
        <f t="shared" si="2"/>
        <v>2.9223760418138154</v>
      </c>
    </row>
    <row r="12" spans="1:9" ht="12.75" customHeight="1" x14ac:dyDescent="0.2">
      <c r="A12" s="42" t="s">
        <v>54</v>
      </c>
      <c r="B12" s="1">
        <v>9446</v>
      </c>
      <c r="C12" s="1">
        <v>1141</v>
      </c>
      <c r="D12" s="1">
        <v>391</v>
      </c>
      <c r="E12" s="1">
        <v>798</v>
      </c>
      <c r="G12" s="110">
        <f t="shared" si="0"/>
        <v>4.1393182299385982</v>
      </c>
      <c r="H12" s="110">
        <f t="shared" si="1"/>
        <v>8.4480203260639435</v>
      </c>
      <c r="I12" s="110">
        <f t="shared" si="2"/>
        <v>12.587338556002543</v>
      </c>
    </row>
    <row r="13" spans="1:9" ht="12.75" customHeight="1" x14ac:dyDescent="0.2">
      <c r="A13" s="42" t="s">
        <v>55</v>
      </c>
      <c r="B13" s="1">
        <v>14121</v>
      </c>
      <c r="C13" s="1">
        <v>2376</v>
      </c>
      <c r="D13" s="1">
        <v>740</v>
      </c>
      <c r="E13" s="1">
        <v>1566</v>
      </c>
      <c r="G13" s="110">
        <f t="shared" si="0"/>
        <v>5.2404220664258903</v>
      </c>
      <c r="H13" s="110">
        <f t="shared" si="1"/>
        <v>11.089866156787762</v>
      </c>
      <c r="I13" s="110">
        <f t="shared" si="2"/>
        <v>16.330288223213653</v>
      </c>
    </row>
    <row r="14" spans="1:9" ht="12.75" customHeight="1" x14ac:dyDescent="0.2">
      <c r="A14" s="42" t="s">
        <v>56</v>
      </c>
      <c r="B14" s="1">
        <v>3057</v>
      </c>
      <c r="C14" s="1">
        <v>502</v>
      </c>
      <c r="D14" s="1">
        <v>226</v>
      </c>
      <c r="E14" s="1">
        <v>323</v>
      </c>
      <c r="G14" s="110">
        <f t="shared" si="0"/>
        <v>7.3928688256460582</v>
      </c>
      <c r="H14" s="110">
        <f t="shared" si="1"/>
        <v>10.565914295060516</v>
      </c>
      <c r="I14" s="110">
        <f t="shared" si="2"/>
        <v>17.958783120706574</v>
      </c>
    </row>
    <row r="15" spans="1:9" ht="12.75" customHeight="1" x14ac:dyDescent="0.2">
      <c r="A15" s="43" t="s">
        <v>57</v>
      </c>
      <c r="B15" s="1">
        <v>72361</v>
      </c>
      <c r="C15" s="1">
        <v>2470</v>
      </c>
      <c r="D15" s="1">
        <v>347</v>
      </c>
      <c r="E15" s="1">
        <v>721</v>
      </c>
      <c r="G15" s="110">
        <f t="shared" si="0"/>
        <v>0.47954008374676965</v>
      </c>
      <c r="H15" s="110">
        <f t="shared" si="1"/>
        <v>0.99639308467268284</v>
      </c>
      <c r="I15" s="110">
        <f t="shared" si="2"/>
        <v>1.4759331684194525</v>
      </c>
    </row>
    <row r="16" spans="1:9" ht="12.75" customHeight="1" x14ac:dyDescent="0.2">
      <c r="A16" s="42" t="s">
        <v>58</v>
      </c>
      <c r="B16" s="1">
        <v>11818</v>
      </c>
      <c r="C16" s="1">
        <v>4283</v>
      </c>
      <c r="D16" s="1">
        <v>1188</v>
      </c>
      <c r="E16" s="1">
        <v>1486</v>
      </c>
      <c r="G16" s="110">
        <f t="shared" si="0"/>
        <v>10.052462345574547</v>
      </c>
      <c r="H16" s="110">
        <f t="shared" si="1"/>
        <v>12.574039600609241</v>
      </c>
      <c r="I16" s="110">
        <f t="shared" si="2"/>
        <v>22.626501946183787</v>
      </c>
    </row>
    <row r="17" spans="1:9" ht="12.75" customHeight="1" x14ac:dyDescent="0.2">
      <c r="A17" s="42" t="s">
        <v>59</v>
      </c>
      <c r="B17" s="1">
        <v>422273</v>
      </c>
      <c r="C17" s="1">
        <v>14446</v>
      </c>
      <c r="D17" s="1">
        <v>787</v>
      </c>
      <c r="E17" s="1">
        <v>2189</v>
      </c>
      <c r="G17" s="110">
        <f t="shared" si="0"/>
        <v>0.18637232311798294</v>
      </c>
      <c r="H17" s="110">
        <f t="shared" si="1"/>
        <v>0.51838502580084445</v>
      </c>
      <c r="I17" s="110">
        <f t="shared" si="2"/>
        <v>0.70475734891882735</v>
      </c>
    </row>
    <row r="18" spans="1:9" ht="12.75" customHeight="1" x14ac:dyDescent="0.2">
      <c r="A18" s="42" t="s">
        <v>60</v>
      </c>
      <c r="B18" s="1">
        <v>894379</v>
      </c>
      <c r="C18" s="1">
        <v>25644</v>
      </c>
      <c r="D18" s="1">
        <v>4511</v>
      </c>
      <c r="E18" s="1">
        <v>3616</v>
      </c>
      <c r="G18" s="110">
        <f t="shared" si="0"/>
        <v>0.5043723074893306</v>
      </c>
      <c r="H18" s="110">
        <f t="shared" si="1"/>
        <v>0.40430287383760127</v>
      </c>
      <c r="I18" s="110">
        <f t="shared" si="2"/>
        <v>0.90867518132693181</v>
      </c>
    </row>
    <row r="19" spans="1:9" ht="12.75" customHeight="1" x14ac:dyDescent="0.2">
      <c r="A19" s="42" t="s">
        <v>61</v>
      </c>
      <c r="B19" s="1">
        <v>101339</v>
      </c>
      <c r="C19" s="1">
        <v>4578</v>
      </c>
      <c r="D19" s="1">
        <v>657</v>
      </c>
      <c r="E19" s="1">
        <v>1063</v>
      </c>
      <c r="G19" s="110">
        <f t="shared" si="0"/>
        <v>0.6483190084764997</v>
      </c>
      <c r="H19" s="110">
        <f t="shared" si="1"/>
        <v>1.048954499254976</v>
      </c>
      <c r="I19" s="110">
        <f t="shared" si="2"/>
        <v>1.6972735077314756</v>
      </c>
    </row>
    <row r="20" spans="1:9" ht="12.75" customHeight="1" x14ac:dyDescent="0.2">
      <c r="A20" s="42" t="s">
        <v>62</v>
      </c>
      <c r="B20" s="1">
        <v>259169</v>
      </c>
      <c r="C20" s="1">
        <v>8225</v>
      </c>
      <c r="D20" s="1">
        <v>513</v>
      </c>
      <c r="E20" s="1">
        <v>739</v>
      </c>
      <c r="G20" s="110">
        <f t="shared" si="0"/>
        <v>0.19794034008697026</v>
      </c>
      <c r="H20" s="110">
        <f t="shared" si="1"/>
        <v>0.28514212733776029</v>
      </c>
      <c r="I20" s="110">
        <f t="shared" si="2"/>
        <v>0.48308246742473054</v>
      </c>
    </row>
    <row r="21" spans="1:9" ht="12.75" customHeight="1" x14ac:dyDescent="0.2">
      <c r="A21" s="42" t="s">
        <v>63</v>
      </c>
      <c r="B21" s="1">
        <v>13639</v>
      </c>
      <c r="C21" s="1">
        <v>1512</v>
      </c>
      <c r="D21" s="1">
        <v>333</v>
      </c>
      <c r="E21" s="1">
        <v>364</v>
      </c>
      <c r="G21" s="110">
        <f t="shared" si="0"/>
        <v>2.44152797125889</v>
      </c>
      <c r="H21" s="110">
        <f t="shared" si="1"/>
        <v>2.6688173619766844</v>
      </c>
      <c r="I21" s="110">
        <f t="shared" si="2"/>
        <v>5.1103453332355748</v>
      </c>
    </row>
    <row r="22" spans="1:9" ht="12.75" customHeight="1" x14ac:dyDescent="0.2">
      <c r="A22" s="42" t="s">
        <v>64</v>
      </c>
      <c r="B22" s="1">
        <v>72932</v>
      </c>
      <c r="C22" s="1">
        <v>5779</v>
      </c>
      <c r="D22" s="1">
        <v>911</v>
      </c>
      <c r="E22" s="1">
        <v>1467</v>
      </c>
      <c r="G22" s="110">
        <f t="shared" si="0"/>
        <v>1.2491087588438545</v>
      </c>
      <c r="H22" s="110">
        <f t="shared" si="1"/>
        <v>2.0114627324082708</v>
      </c>
      <c r="I22" s="110">
        <f t="shared" si="2"/>
        <v>3.2605714912521253</v>
      </c>
    </row>
    <row r="23" spans="1:9" ht="12.75" customHeight="1" x14ac:dyDescent="0.2">
      <c r="A23" s="42" t="s">
        <v>65</v>
      </c>
      <c r="B23" s="1">
        <v>172150</v>
      </c>
      <c r="C23" s="1">
        <v>29100</v>
      </c>
      <c r="D23" s="1">
        <v>1772</v>
      </c>
      <c r="E23" s="1">
        <v>3741</v>
      </c>
      <c r="G23" s="110">
        <f t="shared" si="0"/>
        <v>1.0293348823700261</v>
      </c>
      <c r="H23" s="110">
        <f t="shared" si="1"/>
        <v>2.1731048504211441</v>
      </c>
      <c r="I23" s="110">
        <f t="shared" si="2"/>
        <v>3.20243973279117</v>
      </c>
    </row>
    <row r="24" spans="1:9" ht="12.75" customHeight="1" x14ac:dyDescent="0.2">
      <c r="A24" s="42" t="s">
        <v>66</v>
      </c>
      <c r="B24" s="1">
        <v>828329</v>
      </c>
      <c r="C24" s="1">
        <v>20500</v>
      </c>
      <c r="D24" s="1">
        <v>2968</v>
      </c>
      <c r="E24" s="1">
        <v>4034</v>
      </c>
      <c r="G24" s="110">
        <f t="shared" si="0"/>
        <v>0.35831173362275137</v>
      </c>
      <c r="H24" s="110">
        <f t="shared" si="1"/>
        <v>0.48700455978240531</v>
      </c>
      <c r="I24" s="110">
        <f t="shared" si="2"/>
        <v>0.84531629340515668</v>
      </c>
    </row>
    <row r="25" spans="1:9" ht="12.75" customHeight="1" x14ac:dyDescent="0.2">
      <c r="A25" s="108" t="s">
        <v>67</v>
      </c>
      <c r="B25" s="1">
        <v>562779</v>
      </c>
      <c r="C25" s="1">
        <v>8273</v>
      </c>
      <c r="D25" s="1">
        <v>993</v>
      </c>
      <c r="E25" s="1">
        <v>793</v>
      </c>
      <c r="G25" s="110">
        <f t="shared" si="0"/>
        <v>0.17644581620849392</v>
      </c>
      <c r="H25" s="110">
        <f t="shared" si="1"/>
        <v>0.14090788746559485</v>
      </c>
      <c r="I25" s="110">
        <f t="shared" si="2"/>
        <v>0.31735370367408877</v>
      </c>
    </row>
    <row r="26" spans="1:9" x14ac:dyDescent="0.2">
      <c r="B26" s="1">
        <f>SUM(B2:B25)</f>
        <v>3643962</v>
      </c>
      <c r="C26" s="1">
        <f t="shared" ref="C26:E26" si="3">SUM(C2:C25)</f>
        <v>140705</v>
      </c>
      <c r="D26" s="1">
        <f t="shared" si="3"/>
        <v>18089</v>
      </c>
      <c r="E26" s="1">
        <f t="shared" si="3"/>
        <v>27152</v>
      </c>
      <c r="G26" s="110">
        <f>D26/B26*100</f>
        <v>0.49641022601223611</v>
      </c>
      <c r="H26" s="110">
        <f>E26/B26*100</f>
        <v>0.74512302817647391</v>
      </c>
      <c r="I26" s="110">
        <f t="shared" si="2"/>
        <v>1.2415332541887101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"/>
  <sheetViews>
    <sheetView workbookViewId="0">
      <selection activeCell="F34" sqref="F34"/>
    </sheetView>
  </sheetViews>
  <sheetFormatPr defaultRowHeight="12.75" x14ac:dyDescent="0.2"/>
  <sheetData>
    <row r="1" spans="1:14" s="26" customFormat="1" ht="65.25" customHeight="1" x14ac:dyDescent="0.2">
      <c r="A1" s="119" t="s">
        <v>83</v>
      </c>
      <c r="B1" s="119" t="s">
        <v>81</v>
      </c>
      <c r="C1" s="29" t="s">
        <v>84</v>
      </c>
      <c r="D1" s="29" t="s">
        <v>71</v>
      </c>
      <c r="E1" s="29" t="s">
        <v>72</v>
      </c>
      <c r="F1" s="29" t="s">
        <v>15</v>
      </c>
      <c r="G1" s="29" t="s">
        <v>73</v>
      </c>
      <c r="H1" s="29" t="s">
        <v>74</v>
      </c>
      <c r="I1" s="29" t="s">
        <v>75</v>
      </c>
      <c r="J1" s="29" t="s">
        <v>80</v>
      </c>
      <c r="K1" s="29" t="s">
        <v>76</v>
      </c>
      <c r="L1" s="29" t="s">
        <v>77</v>
      </c>
      <c r="M1" s="29" t="s">
        <v>78</v>
      </c>
      <c r="N1" s="29" t="s">
        <v>79</v>
      </c>
    </row>
    <row r="2" spans="1:14" s="27" customFormat="1" ht="25.5" customHeight="1" x14ac:dyDescent="0.2">
      <c r="A2" s="120"/>
      <c r="B2" s="120"/>
      <c r="C2" s="28" t="s">
        <v>85</v>
      </c>
      <c r="D2" s="28" t="s">
        <v>86</v>
      </c>
      <c r="E2" s="28" t="s">
        <v>86</v>
      </c>
      <c r="F2" s="28" t="s">
        <v>85</v>
      </c>
      <c r="G2" s="28" t="s">
        <v>86</v>
      </c>
      <c r="H2" s="28" t="s">
        <v>86</v>
      </c>
      <c r="I2" s="28" t="s">
        <v>86</v>
      </c>
      <c r="J2" s="28" t="s">
        <v>85</v>
      </c>
      <c r="K2" s="28" t="s">
        <v>88</v>
      </c>
      <c r="L2" s="28" t="s">
        <v>89</v>
      </c>
      <c r="M2" s="28" t="s">
        <v>87</v>
      </c>
      <c r="N2" s="28" t="s">
        <v>87</v>
      </c>
    </row>
    <row r="3" spans="1:14" x14ac:dyDescent="0.2">
      <c r="A3" s="1" t="s">
        <v>68</v>
      </c>
      <c r="B3" s="1" t="s">
        <v>69</v>
      </c>
      <c r="C3" s="1">
        <v>3784667</v>
      </c>
      <c r="D3" s="1">
        <v>493669.18866099801</v>
      </c>
      <c r="E3" s="1">
        <v>1715516.4220519944</v>
      </c>
      <c r="F3" s="1">
        <v>12115173.590000423</v>
      </c>
      <c r="G3" s="1">
        <v>81262.739154000024</v>
      </c>
      <c r="H3" s="1">
        <v>118525.00277900002</v>
      </c>
      <c r="I3" s="1">
        <v>1232571.2025026185</v>
      </c>
      <c r="J3" s="110">
        <v>3.2011200959028687</v>
      </c>
      <c r="K3" s="110">
        <v>40.748007859207306</v>
      </c>
      <c r="L3" s="110">
        <v>28.776710168154583</v>
      </c>
      <c r="M3" s="110">
        <v>6.9089984365890107</v>
      </c>
      <c r="N3" s="110">
        <v>6.5929448123567838</v>
      </c>
    </row>
    <row r="4" spans="1:14" x14ac:dyDescent="0.2">
      <c r="A4" s="1"/>
      <c r="B4" s="1" t="s">
        <v>70</v>
      </c>
      <c r="C4" s="1">
        <v>45241</v>
      </c>
      <c r="D4" s="1">
        <v>323759.64981699991</v>
      </c>
      <c r="E4" s="1">
        <v>1456101.0519327067</v>
      </c>
      <c r="F4" s="1">
        <v>3418394.9599999976</v>
      </c>
      <c r="G4" s="1">
        <v>240630.97644000003</v>
      </c>
      <c r="H4" s="1">
        <v>307546.16264000011</v>
      </c>
      <c r="I4" s="1">
        <v>1193440.4905075002</v>
      </c>
      <c r="J4" s="110">
        <v>75.559668442342073</v>
      </c>
      <c r="K4" s="110">
        <v>94.711013093993131</v>
      </c>
      <c r="L4" s="110">
        <v>22.234696512805101</v>
      </c>
      <c r="M4" s="110">
        <v>21.121210113253408</v>
      </c>
      <c r="N4" s="110">
        <v>20.162796415401811</v>
      </c>
    </row>
    <row r="5" spans="1:14" x14ac:dyDescent="0.2">
      <c r="A5" s="1" t="s">
        <v>82</v>
      </c>
      <c r="B5" s="1"/>
      <c r="C5" s="1">
        <v>3829908</v>
      </c>
      <c r="D5" s="1">
        <v>817428.83847799792</v>
      </c>
      <c r="E5" s="1">
        <v>3171617.4739847011</v>
      </c>
      <c r="F5" s="1">
        <v>15533568.55000042</v>
      </c>
      <c r="G5" s="1">
        <v>321893.71559400007</v>
      </c>
      <c r="H5" s="1">
        <v>426071.16541900014</v>
      </c>
      <c r="I5" s="1">
        <v>2426011.6930101188</v>
      </c>
      <c r="J5" s="110">
        <v>4.0558594488432673</v>
      </c>
      <c r="K5" s="110">
        <v>52.623377290724079</v>
      </c>
      <c r="L5" s="110">
        <v>25.77324804088089</v>
      </c>
      <c r="M5" s="110">
        <v>13.43387621344198</v>
      </c>
      <c r="N5" s="110">
        <v>13.268432156425614</v>
      </c>
    </row>
    <row r="6" spans="1:14" x14ac:dyDescent="0.2">
      <c r="C6" s="110">
        <f>C4/C5*100</f>
        <v>1.1812555288534345</v>
      </c>
      <c r="D6" s="110">
        <f t="shared" ref="D6:H6" si="0">D4/D5*100</f>
        <v>39.607074594997208</v>
      </c>
      <c r="E6" s="110">
        <f t="shared" si="0"/>
        <v>45.91036163334401</v>
      </c>
      <c r="F6" s="110">
        <f t="shared" si="0"/>
        <v>22.006501268505396</v>
      </c>
      <c r="G6" s="110">
        <f t="shared" si="0"/>
        <v>74.754791654119899</v>
      </c>
      <c r="H6" s="110">
        <f t="shared" si="0"/>
        <v>72.181876550495488</v>
      </c>
    </row>
    <row r="8" spans="1:14" x14ac:dyDescent="0.2">
      <c r="N8" s="1"/>
    </row>
  </sheetData>
  <mergeCells count="2">
    <mergeCell ref="A1:A2"/>
    <mergeCell ref="B1:B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7"/>
  <sheetViews>
    <sheetView topLeftCell="P1" workbookViewId="0">
      <selection activeCell="P29" sqref="P29"/>
    </sheetView>
  </sheetViews>
  <sheetFormatPr defaultRowHeight="12.75" x14ac:dyDescent="0.2"/>
  <cols>
    <col min="1" max="21" width="11.42578125" style="1" customWidth="1"/>
    <col min="23" max="23" width="9.42578125" bestFit="1" customWidth="1"/>
    <col min="25" max="26" width="9.28515625" bestFit="1" customWidth="1"/>
    <col min="27" max="27" width="9.42578125" bestFit="1" customWidth="1"/>
    <col min="28" max="30" width="9.28515625" bestFit="1" customWidth="1"/>
  </cols>
  <sheetData>
    <row r="1" spans="1:32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2" customFormat="1" ht="42.75" customHeight="1" x14ac:dyDescent="0.2">
      <c r="A2" s="14" t="s">
        <v>14</v>
      </c>
      <c r="B2" s="14" t="s">
        <v>12</v>
      </c>
      <c r="C2" s="14" t="s">
        <v>15</v>
      </c>
      <c r="D2" s="14" t="s">
        <v>39</v>
      </c>
      <c r="E2" s="14" t="s">
        <v>30</v>
      </c>
      <c r="F2" s="14" t="s">
        <v>31</v>
      </c>
      <c r="G2" s="14" t="s">
        <v>32</v>
      </c>
      <c r="H2" s="14" t="s">
        <v>33</v>
      </c>
      <c r="I2" s="14" t="s">
        <v>34</v>
      </c>
      <c r="J2" s="14" t="s">
        <v>35</v>
      </c>
      <c r="K2" s="14" t="s">
        <v>13</v>
      </c>
      <c r="L2" s="14" t="s">
        <v>36</v>
      </c>
      <c r="M2" s="14" t="s">
        <v>37</v>
      </c>
      <c r="N2" s="14" t="s">
        <v>38</v>
      </c>
      <c r="O2" s="14" t="s">
        <v>19</v>
      </c>
      <c r="P2" s="19" t="s">
        <v>41</v>
      </c>
      <c r="Q2" s="19" t="s">
        <v>42</v>
      </c>
      <c r="R2" s="22" t="s">
        <v>43</v>
      </c>
      <c r="S2" s="22" t="s">
        <v>16</v>
      </c>
      <c r="T2" s="22" t="s">
        <v>17</v>
      </c>
      <c r="U2" s="22" t="s">
        <v>18</v>
      </c>
      <c r="V2" s="9" t="s">
        <v>90</v>
      </c>
      <c r="W2" s="9" t="s">
        <v>0</v>
      </c>
      <c r="X2" s="9" t="s">
        <v>1</v>
      </c>
      <c r="Y2" s="9" t="s">
        <v>2</v>
      </c>
      <c r="Z2" s="9" t="s">
        <v>3</v>
      </c>
      <c r="AA2" s="9" t="s">
        <v>4</v>
      </c>
      <c r="AB2" s="9" t="s">
        <v>5</v>
      </c>
      <c r="AC2" s="9" t="s">
        <v>6</v>
      </c>
      <c r="AD2" s="9" t="s">
        <v>7</v>
      </c>
      <c r="AE2" s="9" t="s">
        <v>91</v>
      </c>
      <c r="AF2" s="9" t="s">
        <v>93</v>
      </c>
    </row>
    <row r="3" spans="1:32" x14ac:dyDescent="0.2">
      <c r="A3" s="15" t="s">
        <v>20</v>
      </c>
      <c r="B3" s="15" t="s">
        <v>22</v>
      </c>
      <c r="C3" s="16">
        <v>8.92</v>
      </c>
      <c r="D3" s="15">
        <v>2</v>
      </c>
      <c r="E3" s="16">
        <v>374.30200000000002</v>
      </c>
      <c r="F3" s="16">
        <v>619.07600000000002</v>
      </c>
      <c r="G3" s="16">
        <v>456.745</v>
      </c>
      <c r="H3" s="16">
        <v>244.774</v>
      </c>
      <c r="I3" s="16">
        <v>14.148999999999999</v>
      </c>
      <c r="J3" s="16">
        <v>223.09700000000001</v>
      </c>
      <c r="K3" s="16">
        <v>0.17299999999999999</v>
      </c>
      <c r="L3" s="16">
        <v>4.2000000000000003E-2</v>
      </c>
      <c r="M3" s="16">
        <v>0.83499999999999996</v>
      </c>
      <c r="N3" s="16">
        <v>0.14199999999999999</v>
      </c>
      <c r="O3" s="16">
        <f>E3-G3</f>
        <v>-82.442999999999984</v>
      </c>
      <c r="P3" s="20">
        <v>0</v>
      </c>
      <c r="Q3" s="20">
        <v>1.8009999999999999</v>
      </c>
      <c r="R3" s="23" t="s">
        <v>40</v>
      </c>
      <c r="S3" s="23" t="s">
        <v>40</v>
      </c>
      <c r="T3" s="23" t="s">
        <v>40</v>
      </c>
      <c r="U3" s="23" t="s">
        <v>40</v>
      </c>
      <c r="V3" s="10">
        <v>0</v>
      </c>
      <c r="W3" s="11">
        <v>69403.139013452921</v>
      </c>
      <c r="X3" s="11">
        <v>8.92</v>
      </c>
      <c r="Y3" s="38">
        <v>5.780434196442432E-2</v>
      </c>
      <c r="Z3" s="38">
        <v>2.9091743178543505E-3</v>
      </c>
      <c r="AA3" s="38">
        <v>0</v>
      </c>
      <c r="AB3" s="38">
        <v>0.65108001351353273</v>
      </c>
      <c r="AC3" s="38">
        <v>0.91144075759680365</v>
      </c>
      <c r="AD3" s="38">
        <v>0.60387618806091659</v>
      </c>
      <c r="AE3" s="38" t="s">
        <v>92</v>
      </c>
      <c r="AF3" s="38" t="s">
        <v>94</v>
      </c>
    </row>
    <row r="4" spans="1:32" x14ac:dyDescent="0.2">
      <c r="A4" s="15" t="s">
        <v>20</v>
      </c>
      <c r="B4" s="15" t="s">
        <v>23</v>
      </c>
      <c r="C4" s="16">
        <v>22.1</v>
      </c>
      <c r="D4" s="15">
        <v>4</v>
      </c>
      <c r="E4" s="16">
        <v>1634.5029999999999</v>
      </c>
      <c r="F4" s="16">
        <v>2281.4850000000001</v>
      </c>
      <c r="G4" s="16">
        <v>1513.2059999999999</v>
      </c>
      <c r="H4" s="16">
        <v>646.98199999999997</v>
      </c>
      <c r="I4" s="16">
        <v>319.37900000000002</v>
      </c>
      <c r="J4" s="16">
        <v>207.00299999999999</v>
      </c>
      <c r="K4" s="16">
        <v>8.5999999999999993E-2</v>
      </c>
      <c r="L4" s="16">
        <v>0.128</v>
      </c>
      <c r="M4" s="16">
        <v>71.114000000000004</v>
      </c>
      <c r="N4" s="16">
        <v>0</v>
      </c>
      <c r="O4" s="16">
        <f t="shared" ref="O4:O27" si="0">E4-G4</f>
        <v>121.29700000000003</v>
      </c>
      <c r="P4" s="20">
        <v>0</v>
      </c>
      <c r="Q4" s="20">
        <v>0</v>
      </c>
      <c r="R4" s="23" t="s">
        <v>40</v>
      </c>
      <c r="S4" s="23" t="s">
        <v>40</v>
      </c>
      <c r="T4" s="23" t="s">
        <v>40</v>
      </c>
      <c r="U4" s="23" t="s">
        <v>40</v>
      </c>
      <c r="V4" s="10">
        <v>0</v>
      </c>
      <c r="W4" s="11">
        <v>103234.61538461538</v>
      </c>
      <c r="X4" s="11">
        <v>22.1</v>
      </c>
      <c r="Y4" s="38">
        <v>0.49364433631847571</v>
      </c>
      <c r="Z4" s="38">
        <v>0</v>
      </c>
      <c r="AA4" s="38">
        <v>0</v>
      </c>
      <c r="AB4" s="38">
        <v>0.7004973641183081</v>
      </c>
      <c r="AC4" s="38">
        <v>0.31995171426716662</v>
      </c>
      <c r="AD4" s="38">
        <v>0.71575740975724145</v>
      </c>
      <c r="AE4" s="38" t="s">
        <v>92</v>
      </c>
      <c r="AF4" s="38" t="s">
        <v>94</v>
      </c>
    </row>
    <row r="5" spans="1:32" x14ac:dyDescent="0.2">
      <c r="A5" s="15" t="s">
        <v>20</v>
      </c>
      <c r="B5" s="15" t="s">
        <v>23</v>
      </c>
      <c r="C5" s="16">
        <v>25.35</v>
      </c>
      <c r="D5" s="15">
        <v>4</v>
      </c>
      <c r="E5" s="16">
        <v>1775.867</v>
      </c>
      <c r="F5" s="16">
        <v>2292.2539999999999</v>
      </c>
      <c r="G5" s="16">
        <v>1902.039</v>
      </c>
      <c r="H5" s="16">
        <v>516.38699999999994</v>
      </c>
      <c r="I5" s="16">
        <v>0</v>
      </c>
      <c r="J5" s="16">
        <v>263.74299999999999</v>
      </c>
      <c r="K5" s="16">
        <v>0.109</v>
      </c>
      <c r="L5" s="16">
        <v>0.16300000000000001</v>
      </c>
      <c r="M5" s="16">
        <v>90.606999999999999</v>
      </c>
      <c r="N5" s="16">
        <v>0</v>
      </c>
      <c r="O5" s="16">
        <f t="shared" si="0"/>
        <v>-126.17200000000003</v>
      </c>
      <c r="P5" s="20">
        <v>0</v>
      </c>
      <c r="Q5" s="20">
        <v>0</v>
      </c>
      <c r="R5" s="23" t="s">
        <v>40</v>
      </c>
      <c r="S5" s="23" t="s">
        <v>40</v>
      </c>
      <c r="T5" s="23" t="s">
        <v>40</v>
      </c>
      <c r="U5" s="23" t="s">
        <v>40</v>
      </c>
      <c r="V5" s="10">
        <v>0</v>
      </c>
      <c r="W5" s="11">
        <v>90424.220907297829</v>
      </c>
      <c r="X5" s="11">
        <v>25.35</v>
      </c>
      <c r="Y5" s="38">
        <v>0</v>
      </c>
      <c r="Z5" s="38">
        <v>0</v>
      </c>
      <c r="AA5" s="38">
        <v>0</v>
      </c>
      <c r="AB5" s="38">
        <v>0.78647806465858372</v>
      </c>
      <c r="AC5" s="38">
        <v>0.51074678487258596</v>
      </c>
      <c r="AD5" s="38">
        <v>0.77389545879296096</v>
      </c>
      <c r="AE5" s="38" t="s">
        <v>92</v>
      </c>
      <c r="AF5" s="38" t="s">
        <v>94</v>
      </c>
    </row>
    <row r="6" spans="1:32" x14ac:dyDescent="0.2">
      <c r="A6" s="15" t="s">
        <v>20</v>
      </c>
      <c r="B6" s="15" t="s">
        <v>24</v>
      </c>
      <c r="C6" s="16">
        <v>10.620000000000001</v>
      </c>
      <c r="D6" s="15">
        <v>3</v>
      </c>
      <c r="E6" s="16">
        <v>980.43600000000004</v>
      </c>
      <c r="F6" s="16">
        <v>4419.4219999999996</v>
      </c>
      <c r="G6" s="16">
        <v>638.28200000000004</v>
      </c>
      <c r="H6" s="16">
        <v>3438.9859999999999</v>
      </c>
      <c r="I6" s="16">
        <v>1.893</v>
      </c>
      <c r="J6" s="16">
        <v>3288.8420000000001</v>
      </c>
      <c r="K6" s="16">
        <v>2.448</v>
      </c>
      <c r="L6" s="16">
        <v>6.0000000000000001E-3</v>
      </c>
      <c r="M6" s="16">
        <v>114.383</v>
      </c>
      <c r="N6" s="16">
        <v>14.34</v>
      </c>
      <c r="O6" s="16">
        <f t="shared" si="0"/>
        <v>342.154</v>
      </c>
      <c r="P6" s="20">
        <v>0</v>
      </c>
      <c r="Q6" s="20">
        <v>16.786999999999999</v>
      </c>
      <c r="R6" s="23" t="s">
        <v>40</v>
      </c>
      <c r="S6" s="23" t="s">
        <v>40</v>
      </c>
      <c r="T6" s="23" t="s">
        <v>40</v>
      </c>
      <c r="U6" s="23" t="s">
        <v>40</v>
      </c>
      <c r="V6" s="10">
        <v>0</v>
      </c>
      <c r="W6" s="11">
        <v>416141.43126177019</v>
      </c>
      <c r="X6" s="11">
        <v>10.620000000000001</v>
      </c>
      <c r="Y6" s="38">
        <v>5.504529532833225E-4</v>
      </c>
      <c r="Z6" s="38">
        <v>3.7984605226656335E-3</v>
      </c>
      <c r="AA6" s="38">
        <v>0</v>
      </c>
      <c r="AB6" s="38">
        <v>0.15654649142514057</v>
      </c>
      <c r="AC6" s="38">
        <v>0.9563406190080449</v>
      </c>
      <c r="AD6" s="38">
        <v>0.22170268374461638</v>
      </c>
      <c r="AE6" s="38" t="s">
        <v>92</v>
      </c>
      <c r="AF6" s="38" t="s">
        <v>94</v>
      </c>
    </row>
    <row r="7" spans="1:32" x14ac:dyDescent="0.2">
      <c r="A7" s="15" t="s">
        <v>20</v>
      </c>
      <c r="B7" s="15" t="s">
        <v>25</v>
      </c>
      <c r="C7" s="16">
        <v>1</v>
      </c>
      <c r="D7" s="15">
        <v>1</v>
      </c>
      <c r="E7" s="16">
        <v>29.834</v>
      </c>
      <c r="F7" s="16">
        <v>77.680999999999997</v>
      </c>
      <c r="G7" s="16">
        <v>15.108000000000001</v>
      </c>
      <c r="H7" s="16">
        <v>47.847000000000001</v>
      </c>
      <c r="I7" s="16">
        <v>0</v>
      </c>
      <c r="J7" s="16">
        <v>24.097999999999999</v>
      </c>
      <c r="K7" s="16">
        <v>1.7999999999999999E-2</v>
      </c>
      <c r="L7" s="16">
        <v>0</v>
      </c>
      <c r="M7" s="16">
        <v>0.27900000000000003</v>
      </c>
      <c r="N7" s="16">
        <v>1.2E-2</v>
      </c>
      <c r="O7" s="16">
        <f t="shared" si="0"/>
        <v>14.725999999999999</v>
      </c>
      <c r="P7" s="20">
        <v>0</v>
      </c>
      <c r="Q7" s="20">
        <v>0</v>
      </c>
      <c r="R7" s="23" t="s">
        <v>40</v>
      </c>
      <c r="S7" s="23" t="s">
        <v>40</v>
      </c>
      <c r="T7" s="23" t="s">
        <v>40</v>
      </c>
      <c r="U7" s="23" t="s">
        <v>40</v>
      </c>
      <c r="V7" s="10">
        <v>0</v>
      </c>
      <c r="W7" s="11">
        <v>77681</v>
      </c>
      <c r="X7" s="11">
        <v>1</v>
      </c>
      <c r="Y7" s="38">
        <v>0</v>
      </c>
      <c r="Z7" s="38">
        <v>0</v>
      </c>
      <c r="AA7" s="38">
        <v>0</v>
      </c>
      <c r="AB7" s="38">
        <v>0.23998093876578511</v>
      </c>
      <c r="AC7" s="38">
        <v>0.50364704161180429</v>
      </c>
      <c r="AD7" s="38">
        <v>0.38386339001815117</v>
      </c>
      <c r="AE7" s="38" t="s">
        <v>92</v>
      </c>
      <c r="AF7" s="38" t="s">
        <v>94</v>
      </c>
    </row>
    <row r="8" spans="1:32" x14ac:dyDescent="0.2">
      <c r="A8" s="15" t="s">
        <v>20</v>
      </c>
      <c r="B8" s="15" t="s">
        <v>22</v>
      </c>
      <c r="C8" s="16">
        <v>8.66</v>
      </c>
      <c r="D8" s="15">
        <v>2</v>
      </c>
      <c r="E8" s="16">
        <v>523.09199999999998</v>
      </c>
      <c r="F8" s="16">
        <v>2931.085</v>
      </c>
      <c r="G8" s="16">
        <v>387.00200000000001</v>
      </c>
      <c r="H8" s="16">
        <v>2407.9929999999999</v>
      </c>
      <c r="I8" s="16">
        <v>5.5570000000000004</v>
      </c>
      <c r="J8" s="16">
        <v>2291.194</v>
      </c>
      <c r="K8" s="16">
        <v>1.774</v>
      </c>
      <c r="L8" s="16">
        <v>0.43</v>
      </c>
      <c r="M8" s="16">
        <v>8.5719999999999992</v>
      </c>
      <c r="N8" s="16">
        <v>0.67300000000000004</v>
      </c>
      <c r="O8" s="16">
        <f t="shared" si="0"/>
        <v>136.08999999999997</v>
      </c>
      <c r="P8" s="20">
        <v>1.07</v>
      </c>
      <c r="Q8" s="20">
        <v>58.171999999999997</v>
      </c>
      <c r="R8" s="23" t="s">
        <v>40</v>
      </c>
      <c r="S8" s="23" t="s">
        <v>40</v>
      </c>
      <c r="T8" s="23" t="s">
        <v>40</v>
      </c>
      <c r="U8" s="23" t="s">
        <v>40</v>
      </c>
      <c r="V8" s="10">
        <v>0</v>
      </c>
      <c r="W8" s="11">
        <v>338462.47113163973</v>
      </c>
      <c r="X8" s="11">
        <v>8.66</v>
      </c>
      <c r="Y8" s="38">
        <v>2.3077309610119302E-3</v>
      </c>
      <c r="Z8" s="38">
        <v>1.9846575585491379E-2</v>
      </c>
      <c r="AA8" s="38">
        <v>0.44435345119358738</v>
      </c>
      <c r="AB8" s="38">
        <v>0.13846250172182778</v>
      </c>
      <c r="AC8" s="38">
        <v>0.95149529089162632</v>
      </c>
      <c r="AD8" s="38">
        <v>0.17833157277936329</v>
      </c>
      <c r="AE8" s="38" t="s">
        <v>92</v>
      </c>
      <c r="AF8" s="38" t="s">
        <v>94</v>
      </c>
    </row>
    <row r="9" spans="1:32" x14ac:dyDescent="0.2">
      <c r="A9" s="15" t="s">
        <v>20</v>
      </c>
      <c r="B9" s="15" t="s">
        <v>24</v>
      </c>
      <c r="C9" s="16">
        <v>13.67</v>
      </c>
      <c r="D9" s="15">
        <v>3</v>
      </c>
      <c r="E9" s="16">
        <v>575.38300000000004</v>
      </c>
      <c r="F9" s="16">
        <v>12121.528</v>
      </c>
      <c r="G9" s="16">
        <v>485.35</v>
      </c>
      <c r="H9" s="16">
        <v>11546.145</v>
      </c>
      <c r="I9" s="16">
        <v>29.385000000000002</v>
      </c>
      <c r="J9" s="16">
        <v>11361.928</v>
      </c>
      <c r="K9" s="16">
        <v>8.4559999999999995</v>
      </c>
      <c r="L9" s="16">
        <v>1.9E-2</v>
      </c>
      <c r="M9" s="16">
        <v>395.15699999999998</v>
      </c>
      <c r="N9" s="16">
        <v>38.616</v>
      </c>
      <c r="O9" s="16">
        <f t="shared" si="0"/>
        <v>90.033000000000015</v>
      </c>
      <c r="P9" s="20">
        <v>0</v>
      </c>
      <c r="Q9" s="20">
        <v>0</v>
      </c>
      <c r="R9" s="23" t="s">
        <v>40</v>
      </c>
      <c r="S9" s="23" t="s">
        <v>40</v>
      </c>
      <c r="T9" s="23" t="s">
        <v>40</v>
      </c>
      <c r="U9" s="23" t="s">
        <v>40</v>
      </c>
      <c r="V9" s="10">
        <v>0</v>
      </c>
      <c r="W9" s="11">
        <v>886724.79882955377</v>
      </c>
      <c r="X9" s="11">
        <v>13.67</v>
      </c>
      <c r="Y9" s="38">
        <v>2.5450052809833932E-3</v>
      </c>
      <c r="Z9" s="38">
        <v>0</v>
      </c>
      <c r="AA9" s="38">
        <v>0</v>
      </c>
      <c r="AB9" s="38">
        <v>4.0339957752548623E-2</v>
      </c>
      <c r="AC9" s="38">
        <v>0.98404515100061529</v>
      </c>
      <c r="AD9" s="38">
        <v>4.7427820156006738E-2</v>
      </c>
      <c r="AE9" s="38" t="s">
        <v>92</v>
      </c>
      <c r="AF9" s="38" t="s">
        <v>94</v>
      </c>
    </row>
    <row r="10" spans="1:32" x14ac:dyDescent="0.2">
      <c r="A10" s="15" t="s">
        <v>20</v>
      </c>
      <c r="B10" s="15" t="s">
        <v>24</v>
      </c>
      <c r="C10" s="16">
        <v>3</v>
      </c>
      <c r="D10" s="15">
        <v>1</v>
      </c>
      <c r="E10" s="16">
        <v>112.139</v>
      </c>
      <c r="F10" s="16">
        <v>855.88800000000003</v>
      </c>
      <c r="G10" s="16">
        <v>95.921999999999997</v>
      </c>
      <c r="H10" s="16">
        <v>743.74900000000002</v>
      </c>
      <c r="I10" s="16">
        <v>0.68100000000000005</v>
      </c>
      <c r="J10" s="16">
        <v>722.97900000000004</v>
      </c>
      <c r="K10" s="16">
        <v>0.26800000000000002</v>
      </c>
      <c r="L10" s="16">
        <v>0</v>
      </c>
      <c r="M10" s="16">
        <v>4.7370000000000001</v>
      </c>
      <c r="N10" s="16">
        <v>0.53</v>
      </c>
      <c r="O10" s="16">
        <f t="shared" si="0"/>
        <v>16.216999999999999</v>
      </c>
      <c r="P10" s="20">
        <v>0</v>
      </c>
      <c r="Q10" s="20">
        <v>9.7370000000000001</v>
      </c>
      <c r="R10" s="23" t="s">
        <v>40</v>
      </c>
      <c r="S10" s="23" t="s">
        <v>40</v>
      </c>
      <c r="T10" s="23" t="s">
        <v>40</v>
      </c>
      <c r="U10" s="23" t="s">
        <v>40</v>
      </c>
      <c r="V10" s="10">
        <v>0</v>
      </c>
      <c r="W10" s="11">
        <v>285296</v>
      </c>
      <c r="X10" s="11">
        <v>3</v>
      </c>
      <c r="Y10" s="38">
        <v>9.1563148320199423E-4</v>
      </c>
      <c r="Z10" s="38">
        <v>1.1376488512515655E-2</v>
      </c>
      <c r="AA10" s="38">
        <v>0</v>
      </c>
      <c r="AB10" s="38">
        <v>0.11423760020293662</v>
      </c>
      <c r="AC10" s="38">
        <v>0.97207391203215066</v>
      </c>
      <c r="AD10" s="38">
        <v>0.13090857448638138</v>
      </c>
      <c r="AE10" s="38" t="s">
        <v>92</v>
      </c>
      <c r="AF10" s="38" t="s">
        <v>94</v>
      </c>
    </row>
    <row r="11" spans="1:32" x14ac:dyDescent="0.2">
      <c r="A11" s="15" t="s">
        <v>20</v>
      </c>
      <c r="B11" s="15" t="s">
        <v>26</v>
      </c>
      <c r="C11" s="16">
        <v>8</v>
      </c>
      <c r="D11" s="15">
        <v>2</v>
      </c>
      <c r="E11" s="16">
        <v>181.71899999999999</v>
      </c>
      <c r="F11" s="16">
        <v>935.38099999999997</v>
      </c>
      <c r="G11" s="16">
        <v>271.22300000000001</v>
      </c>
      <c r="H11" s="16">
        <v>753.66200000000003</v>
      </c>
      <c r="I11" s="16">
        <v>230.298</v>
      </c>
      <c r="J11" s="16">
        <v>418.87799999999999</v>
      </c>
      <c r="K11" s="16">
        <v>0.32400000000000001</v>
      </c>
      <c r="L11" s="16">
        <v>7.9000000000000001E-2</v>
      </c>
      <c r="M11" s="16">
        <v>1.5669999999999999</v>
      </c>
      <c r="N11" s="16">
        <v>0.16300000000000001</v>
      </c>
      <c r="O11" s="16">
        <f t="shared" si="0"/>
        <v>-89.504000000000019</v>
      </c>
      <c r="P11" s="20">
        <v>2.2290000000000001</v>
      </c>
      <c r="Q11" s="20">
        <v>7.4530000000000003</v>
      </c>
      <c r="R11" s="23" t="s">
        <v>40</v>
      </c>
      <c r="S11" s="23" t="s">
        <v>40</v>
      </c>
      <c r="T11" s="23" t="s">
        <v>40</v>
      </c>
      <c r="U11" s="23" t="s">
        <v>40</v>
      </c>
      <c r="V11" s="10">
        <v>0</v>
      </c>
      <c r="W11" s="11">
        <v>116922.625</v>
      </c>
      <c r="X11" s="11">
        <v>8</v>
      </c>
      <c r="Y11" s="38">
        <v>0.30557199381154948</v>
      </c>
      <c r="Z11" s="38">
        <v>7.9678761916267271E-3</v>
      </c>
      <c r="AA11" s="38">
        <v>2.9575592241614941</v>
      </c>
      <c r="AB11" s="38">
        <v>0.26463749591417574</v>
      </c>
      <c r="AC11" s="38">
        <v>0.55579026141692156</v>
      </c>
      <c r="AD11" s="38">
        <v>0.19398274820634587</v>
      </c>
      <c r="AE11" s="38" t="s">
        <v>92</v>
      </c>
      <c r="AF11" s="38" t="s">
        <v>94</v>
      </c>
    </row>
    <row r="12" spans="1:32" x14ac:dyDescent="0.2">
      <c r="A12" s="15" t="s">
        <v>20</v>
      </c>
      <c r="B12" s="15" t="s">
        <v>27</v>
      </c>
      <c r="C12" s="16">
        <v>6.82</v>
      </c>
      <c r="D12" s="15">
        <v>2</v>
      </c>
      <c r="E12" s="16">
        <v>248.666</v>
      </c>
      <c r="F12" s="16">
        <v>433.68900000000002</v>
      </c>
      <c r="G12" s="16">
        <v>156.749</v>
      </c>
      <c r="H12" s="16">
        <v>185.023</v>
      </c>
      <c r="I12" s="16">
        <v>37.125999999999998</v>
      </c>
      <c r="J12" s="16">
        <v>123.925</v>
      </c>
      <c r="K12" s="16">
        <v>9.6000000000000002E-2</v>
      </c>
      <c r="L12" s="16">
        <v>2.3E-2</v>
      </c>
      <c r="M12" s="16">
        <v>0.46400000000000002</v>
      </c>
      <c r="N12" s="16">
        <v>9.7000000000000003E-2</v>
      </c>
      <c r="O12" s="16">
        <f t="shared" si="0"/>
        <v>91.917000000000002</v>
      </c>
      <c r="P12" s="20">
        <v>0</v>
      </c>
      <c r="Q12" s="20">
        <v>0</v>
      </c>
      <c r="R12" s="23" t="s">
        <v>40</v>
      </c>
      <c r="S12" s="23" t="s">
        <v>40</v>
      </c>
      <c r="T12" s="23" t="s">
        <v>40</v>
      </c>
      <c r="U12" s="23" t="s">
        <v>40</v>
      </c>
      <c r="V12" s="10">
        <v>0</v>
      </c>
      <c r="W12" s="11">
        <v>63590.762463343104</v>
      </c>
      <c r="X12" s="11">
        <v>6.82</v>
      </c>
      <c r="Y12" s="38">
        <v>0.20065613464272009</v>
      </c>
      <c r="Z12" s="38">
        <v>0</v>
      </c>
      <c r="AA12" s="38">
        <v>0</v>
      </c>
      <c r="AB12" s="38">
        <v>0.45863616680125929</v>
      </c>
      <c r="AC12" s="38">
        <v>0.66978159472065635</v>
      </c>
      <c r="AD12" s="38">
        <v>0.57301257583199017</v>
      </c>
      <c r="AE12" s="38" t="s">
        <v>92</v>
      </c>
      <c r="AF12" s="38" t="s">
        <v>94</v>
      </c>
    </row>
    <row r="13" spans="1:32" x14ac:dyDescent="0.2">
      <c r="A13" s="15" t="s">
        <v>20</v>
      </c>
      <c r="B13" s="15" t="s">
        <v>25</v>
      </c>
      <c r="C13" s="16">
        <v>1.9000000000000001</v>
      </c>
      <c r="D13" s="15">
        <v>1</v>
      </c>
      <c r="E13" s="16">
        <v>17.995999999999999</v>
      </c>
      <c r="F13" s="16">
        <v>75.003</v>
      </c>
      <c r="G13" s="16">
        <v>1</v>
      </c>
      <c r="H13" s="16">
        <v>57.006999999999998</v>
      </c>
      <c r="I13" s="16">
        <v>19.670999999999999</v>
      </c>
      <c r="J13" s="16">
        <v>22.131</v>
      </c>
      <c r="K13" s="16">
        <v>8.0000000000000002E-3</v>
      </c>
      <c r="L13" s="16">
        <v>0</v>
      </c>
      <c r="M13" s="16">
        <v>0.14499999999999999</v>
      </c>
      <c r="N13" s="16">
        <v>4.7E-2</v>
      </c>
      <c r="O13" s="16">
        <f t="shared" si="0"/>
        <v>16.995999999999999</v>
      </c>
      <c r="P13" s="20">
        <v>0</v>
      </c>
      <c r="Q13" s="20">
        <v>0</v>
      </c>
      <c r="R13" s="23" t="s">
        <v>40</v>
      </c>
      <c r="S13" s="23" t="s">
        <v>40</v>
      </c>
      <c r="T13" s="23" t="s">
        <v>40</v>
      </c>
      <c r="U13" s="23" t="s">
        <v>40</v>
      </c>
      <c r="V13" s="10">
        <v>0</v>
      </c>
      <c r="W13" s="11">
        <v>39475.263157894733</v>
      </c>
      <c r="X13" s="11">
        <v>1.9000000000000001</v>
      </c>
      <c r="Y13" s="38">
        <v>0.3450628870138755</v>
      </c>
      <c r="Z13" s="38">
        <v>0</v>
      </c>
      <c r="AA13" s="38">
        <v>0</v>
      </c>
      <c r="AB13" s="38">
        <v>1.7239298705328667E-2</v>
      </c>
      <c r="AC13" s="38">
        <v>0.38821548230919012</v>
      </c>
      <c r="AD13" s="38">
        <v>0.23992373638387798</v>
      </c>
      <c r="AE13" s="38" t="s">
        <v>92</v>
      </c>
      <c r="AF13" s="38" t="s">
        <v>94</v>
      </c>
    </row>
    <row r="14" spans="1:32" x14ac:dyDescent="0.2">
      <c r="A14" s="15" t="s">
        <v>20</v>
      </c>
      <c r="B14" s="15" t="s">
        <v>24</v>
      </c>
      <c r="C14" s="16">
        <v>323.09000000000003</v>
      </c>
      <c r="D14" s="15">
        <v>7</v>
      </c>
      <c r="E14" s="16">
        <v>6499</v>
      </c>
      <c r="F14" s="16">
        <v>7044</v>
      </c>
      <c r="G14" s="16">
        <v>11550</v>
      </c>
      <c r="H14" s="16">
        <v>563</v>
      </c>
      <c r="I14" s="16">
        <v>0</v>
      </c>
      <c r="J14" s="16">
        <v>508</v>
      </c>
      <c r="K14" s="16">
        <v>0</v>
      </c>
      <c r="L14" s="16">
        <v>0</v>
      </c>
      <c r="M14" s="16">
        <v>0</v>
      </c>
      <c r="N14" s="16">
        <v>0</v>
      </c>
      <c r="O14" s="16">
        <f t="shared" si="0"/>
        <v>-5051</v>
      </c>
      <c r="P14" s="20">
        <v>0</v>
      </c>
      <c r="Q14" s="20">
        <v>0</v>
      </c>
      <c r="R14" s="23" t="s">
        <v>40</v>
      </c>
      <c r="S14" s="23" t="s">
        <v>40</v>
      </c>
      <c r="T14" s="23" t="s">
        <v>40</v>
      </c>
      <c r="U14" s="23" t="s">
        <v>40</v>
      </c>
      <c r="V14" s="10">
        <v>0</v>
      </c>
      <c r="W14" s="11">
        <v>21801.974681977157</v>
      </c>
      <c r="X14" s="11">
        <v>323.09000000000003</v>
      </c>
      <c r="Y14" s="38">
        <v>0</v>
      </c>
      <c r="Z14" s="38">
        <v>0</v>
      </c>
      <c r="AA14" s="38">
        <v>0</v>
      </c>
      <c r="AB14" s="38">
        <v>0.95352101048460336</v>
      </c>
      <c r="AC14" s="38">
        <v>0.90230905861456479</v>
      </c>
      <c r="AD14" s="38">
        <v>0.92098949460533786</v>
      </c>
      <c r="AE14" s="38" t="s">
        <v>92</v>
      </c>
      <c r="AF14" s="38" t="s">
        <v>94</v>
      </c>
    </row>
    <row r="15" spans="1:32" x14ac:dyDescent="0.2">
      <c r="A15" s="15" t="s">
        <v>20</v>
      </c>
      <c r="B15" s="15" t="s">
        <v>25</v>
      </c>
      <c r="C15" s="16">
        <v>8.48</v>
      </c>
      <c r="D15" s="15">
        <v>2</v>
      </c>
      <c r="E15" s="16">
        <v>1294.9929999999999</v>
      </c>
      <c r="F15" s="16">
        <v>2306.6619999999998</v>
      </c>
      <c r="G15" s="16">
        <v>356.65300000000002</v>
      </c>
      <c r="H15" s="16">
        <v>710.66899999999998</v>
      </c>
      <c r="I15" s="16">
        <v>13.814</v>
      </c>
      <c r="J15" s="16">
        <v>585.76</v>
      </c>
      <c r="K15" s="16">
        <v>0.45300000000000001</v>
      </c>
      <c r="L15" s="16">
        <v>0.11</v>
      </c>
      <c r="M15" s="16">
        <v>2.1920000000000002</v>
      </c>
      <c r="N15" s="16">
        <v>0.44600000000000001</v>
      </c>
      <c r="O15" s="16">
        <f t="shared" si="0"/>
        <v>938.33999999999992</v>
      </c>
      <c r="P15" s="20">
        <v>0</v>
      </c>
      <c r="Q15" s="20">
        <v>0</v>
      </c>
      <c r="R15" s="24" t="s">
        <v>21</v>
      </c>
      <c r="S15" s="24" t="s">
        <v>9</v>
      </c>
      <c r="T15" s="24" t="s">
        <v>117</v>
      </c>
      <c r="U15" s="24" t="s">
        <v>8</v>
      </c>
      <c r="V15" s="10">
        <v>1</v>
      </c>
      <c r="W15" s="11">
        <v>272012.02830188681</v>
      </c>
      <c r="X15" s="11">
        <v>8.48</v>
      </c>
      <c r="Y15" s="38">
        <v>1.9438022483040628E-2</v>
      </c>
      <c r="Z15" s="38">
        <v>0</v>
      </c>
      <c r="AA15" s="38">
        <v>0</v>
      </c>
      <c r="AB15" s="38">
        <v>0.33415688986079178</v>
      </c>
      <c r="AC15" s="38">
        <v>0.82423744387330811</v>
      </c>
      <c r="AD15" s="38">
        <v>0.56125966743285327</v>
      </c>
      <c r="AE15" s="38" t="s">
        <v>92</v>
      </c>
      <c r="AF15" s="38" t="s">
        <v>94</v>
      </c>
    </row>
    <row r="16" spans="1:32" x14ac:dyDescent="0.2">
      <c r="A16" s="15" t="s">
        <v>20</v>
      </c>
      <c r="B16" s="15" t="s">
        <v>24</v>
      </c>
      <c r="C16" s="16">
        <v>33.82</v>
      </c>
      <c r="D16" s="15">
        <v>4</v>
      </c>
      <c r="E16" s="16">
        <v>1626.404</v>
      </c>
      <c r="F16" s="16">
        <v>8169.8119999999999</v>
      </c>
      <c r="G16" s="16">
        <v>1623.5060000000001</v>
      </c>
      <c r="H16" s="16">
        <v>6543.4080000000004</v>
      </c>
      <c r="I16" s="16">
        <v>54.805</v>
      </c>
      <c r="J16" s="16">
        <v>5163.7139999999999</v>
      </c>
      <c r="K16" s="16">
        <v>2.1349999999999998</v>
      </c>
      <c r="L16" s="16">
        <v>3.1869999999999998</v>
      </c>
      <c r="M16" s="16">
        <v>1773.9570000000001</v>
      </c>
      <c r="N16" s="16">
        <v>0</v>
      </c>
      <c r="O16" s="16">
        <f t="shared" si="0"/>
        <v>2.8979999999999109</v>
      </c>
      <c r="P16" s="20">
        <v>0</v>
      </c>
      <c r="Q16" s="20">
        <v>0</v>
      </c>
      <c r="R16" s="24" t="s">
        <v>21</v>
      </c>
      <c r="S16" s="24" t="s">
        <v>9</v>
      </c>
      <c r="T16" s="24" t="s">
        <v>117</v>
      </c>
      <c r="U16" s="24" t="s">
        <v>8</v>
      </c>
      <c r="V16" s="10">
        <v>1</v>
      </c>
      <c r="W16" s="11">
        <v>241567.47486694265</v>
      </c>
      <c r="X16" s="11">
        <v>33.82</v>
      </c>
      <c r="Y16" s="38">
        <v>8.3756048835713741E-3</v>
      </c>
      <c r="Z16" s="38">
        <v>0</v>
      </c>
      <c r="AA16" s="38">
        <v>0</v>
      </c>
      <c r="AB16" s="38">
        <v>0.19879063254492454</v>
      </c>
      <c r="AC16" s="38">
        <v>0.78914749011524266</v>
      </c>
      <c r="AD16" s="38">
        <v>0.19887611783478004</v>
      </c>
      <c r="AE16" s="38" t="s">
        <v>92</v>
      </c>
      <c r="AF16" s="38" t="s">
        <v>94</v>
      </c>
    </row>
    <row r="17" spans="1:32" x14ac:dyDescent="0.2">
      <c r="A17" s="15" t="s">
        <v>20</v>
      </c>
      <c r="B17" s="15" t="s">
        <v>24</v>
      </c>
      <c r="C17" s="16">
        <v>4.13</v>
      </c>
      <c r="D17" s="15">
        <v>1</v>
      </c>
      <c r="E17" s="16">
        <v>0</v>
      </c>
      <c r="F17" s="16">
        <v>1274.6379999999999</v>
      </c>
      <c r="G17" s="16">
        <v>177.523</v>
      </c>
      <c r="H17" s="16">
        <v>1383.357</v>
      </c>
      <c r="I17" s="16">
        <v>11.662000000000001</v>
      </c>
      <c r="J17" s="16">
        <v>1205.0160000000001</v>
      </c>
      <c r="K17" s="16">
        <v>0.115</v>
      </c>
      <c r="L17" s="16">
        <v>4.0000000000000001E-3</v>
      </c>
      <c r="M17" s="16">
        <v>5.0229999999999997</v>
      </c>
      <c r="N17" s="16">
        <v>0.46700000000000003</v>
      </c>
      <c r="O17" s="16">
        <f t="shared" si="0"/>
        <v>-177.523</v>
      </c>
      <c r="P17" s="20">
        <v>0</v>
      </c>
      <c r="Q17" s="20">
        <v>0</v>
      </c>
      <c r="R17" s="24" t="s">
        <v>21</v>
      </c>
      <c r="S17" s="24" t="s">
        <v>9</v>
      </c>
      <c r="T17" s="24" t="s">
        <v>117</v>
      </c>
      <c r="U17" s="24" t="s">
        <v>8</v>
      </c>
      <c r="V17" s="10">
        <v>1</v>
      </c>
      <c r="W17" s="11">
        <v>1042032.75</v>
      </c>
      <c r="X17" s="11">
        <v>4</v>
      </c>
      <c r="Y17" s="38">
        <v>2.1543169484431208E-3</v>
      </c>
      <c r="Z17" s="38">
        <v>0</v>
      </c>
      <c r="AA17" s="38">
        <v>0</v>
      </c>
      <c r="AB17" s="38">
        <v>5.531436403132807E-2</v>
      </c>
      <c r="AC17" s="38">
        <v>0.99366781663104886</v>
      </c>
      <c r="AD17" s="38">
        <v>6.7931054710132666E-2</v>
      </c>
      <c r="AE17" s="38" t="s">
        <v>92</v>
      </c>
      <c r="AF17" s="38" t="s">
        <v>94</v>
      </c>
    </row>
    <row r="18" spans="1:32" x14ac:dyDescent="0.2">
      <c r="A18" s="15" t="s">
        <v>20</v>
      </c>
      <c r="B18" s="15" t="s">
        <v>27</v>
      </c>
      <c r="C18" s="16">
        <v>6</v>
      </c>
      <c r="D18" s="15">
        <v>2</v>
      </c>
      <c r="E18" s="16">
        <v>461.392</v>
      </c>
      <c r="F18" s="16">
        <v>659.24199999999996</v>
      </c>
      <c r="G18" s="16">
        <v>355.52199999999999</v>
      </c>
      <c r="H18" s="16">
        <v>197.85</v>
      </c>
      <c r="I18" s="16">
        <v>3.8380000000000001</v>
      </c>
      <c r="J18" s="16">
        <v>134.58799999999999</v>
      </c>
      <c r="K18" s="16">
        <v>0.104</v>
      </c>
      <c r="L18" s="16">
        <v>2.5000000000000001E-2</v>
      </c>
      <c r="M18" s="16">
        <v>0.504</v>
      </c>
      <c r="N18" s="16">
        <v>0.13800000000000001</v>
      </c>
      <c r="O18" s="16">
        <f t="shared" si="0"/>
        <v>105.87</v>
      </c>
      <c r="P18" s="20">
        <v>0</v>
      </c>
      <c r="Q18" s="20">
        <v>0</v>
      </c>
      <c r="R18" s="24" t="s">
        <v>21</v>
      </c>
      <c r="S18" s="24" t="s">
        <v>9</v>
      </c>
      <c r="T18" s="24" t="s">
        <v>117</v>
      </c>
      <c r="U18" s="24" t="s">
        <v>8</v>
      </c>
      <c r="V18" s="10">
        <v>1</v>
      </c>
      <c r="W18" s="11">
        <v>109873.66666666667</v>
      </c>
      <c r="X18" s="11">
        <v>6</v>
      </c>
      <c r="Y18" s="38">
        <v>1.9398534243113472E-2</v>
      </c>
      <c r="Z18" s="38">
        <v>0</v>
      </c>
      <c r="AA18" s="38">
        <v>0</v>
      </c>
      <c r="AB18" s="38">
        <v>0.64246474342756776</v>
      </c>
      <c r="AC18" s="38">
        <v>0.68025271670457421</v>
      </c>
      <c r="AD18" s="38">
        <v>0.69934330336962758</v>
      </c>
      <c r="AE18" s="38" t="s">
        <v>92</v>
      </c>
      <c r="AF18" s="38" t="s">
        <v>94</v>
      </c>
    </row>
    <row r="19" spans="1:32" x14ac:dyDescent="0.2">
      <c r="A19" s="15" t="s">
        <v>20</v>
      </c>
      <c r="B19" s="15" t="s">
        <v>28</v>
      </c>
      <c r="C19" s="16">
        <v>19.740000000000002</v>
      </c>
      <c r="D19" s="15">
        <v>3</v>
      </c>
      <c r="E19" s="16">
        <v>3543.21</v>
      </c>
      <c r="F19" s="16">
        <v>11669.352999999999</v>
      </c>
      <c r="G19" s="16">
        <v>1133.2180000000001</v>
      </c>
      <c r="H19" s="16">
        <v>8126.143</v>
      </c>
      <c r="I19" s="16">
        <v>392.35399999999998</v>
      </c>
      <c r="J19" s="16">
        <v>6772.4409999999998</v>
      </c>
      <c r="K19" s="16">
        <v>3.4009999999999998</v>
      </c>
      <c r="L19" s="16">
        <v>4.0579999999999998</v>
      </c>
      <c r="M19" s="16">
        <v>477.73500000000001</v>
      </c>
      <c r="N19" s="16">
        <v>103.623</v>
      </c>
      <c r="O19" s="16">
        <f t="shared" si="0"/>
        <v>2409.9920000000002</v>
      </c>
      <c r="P19" s="20">
        <v>0</v>
      </c>
      <c r="Q19" s="20">
        <v>0</v>
      </c>
      <c r="R19" s="24" t="s">
        <v>21</v>
      </c>
      <c r="S19" s="24" t="s">
        <v>10</v>
      </c>
      <c r="T19" s="24" t="s">
        <v>8</v>
      </c>
      <c r="U19" s="24" t="s">
        <v>8</v>
      </c>
      <c r="V19" s="10">
        <v>1</v>
      </c>
      <c r="W19" s="11">
        <v>591152.63424518739</v>
      </c>
      <c r="X19" s="11">
        <v>19.740000000000002</v>
      </c>
      <c r="Y19" s="38">
        <v>4.8282930782783416E-2</v>
      </c>
      <c r="Z19" s="38">
        <v>0</v>
      </c>
      <c r="AA19" s="38">
        <v>0</v>
      </c>
      <c r="AB19" s="38">
        <v>0.12238619922044296</v>
      </c>
      <c r="AC19" s="38">
        <v>0.83341395788875483</v>
      </c>
      <c r="AD19" s="38">
        <v>0.3035366898233347</v>
      </c>
      <c r="AE19" s="38" t="s">
        <v>92</v>
      </c>
      <c r="AF19" s="38" t="s">
        <v>94</v>
      </c>
    </row>
    <row r="20" spans="1:32" x14ac:dyDescent="0.2">
      <c r="A20" s="15" t="s">
        <v>20</v>
      </c>
      <c r="B20" s="15" t="s">
        <v>24</v>
      </c>
      <c r="C20" s="16">
        <v>37.340000000000003</v>
      </c>
      <c r="D20" s="15">
        <v>4</v>
      </c>
      <c r="E20" s="16">
        <v>9024.1460000000006</v>
      </c>
      <c r="F20" s="16">
        <v>32235.884999999998</v>
      </c>
      <c r="G20" s="16">
        <v>2442.0120000000002</v>
      </c>
      <c r="H20" s="16">
        <v>23981.441999999999</v>
      </c>
      <c r="I20" s="16">
        <v>2054.37</v>
      </c>
      <c r="J20" s="16">
        <v>20076.238000000001</v>
      </c>
      <c r="K20" s="16">
        <v>8.2989999999999995</v>
      </c>
      <c r="L20" s="16">
        <v>12.391</v>
      </c>
      <c r="M20" s="16">
        <v>6897.0479999999998</v>
      </c>
      <c r="N20" s="16">
        <v>0</v>
      </c>
      <c r="O20" s="16">
        <f t="shared" si="0"/>
        <v>6582.134</v>
      </c>
      <c r="P20" s="20">
        <v>4482.5839999999998</v>
      </c>
      <c r="Q20" s="20">
        <v>5.7</v>
      </c>
      <c r="R20" s="24" t="s">
        <v>21</v>
      </c>
      <c r="S20" s="24" t="s">
        <v>10</v>
      </c>
      <c r="T20" s="24" t="s">
        <v>8</v>
      </c>
      <c r="U20" s="24" t="s">
        <v>8</v>
      </c>
      <c r="V20" s="10">
        <v>1</v>
      </c>
      <c r="W20" s="11">
        <v>863307.04338510975</v>
      </c>
      <c r="X20" s="11">
        <v>37.340000000000003</v>
      </c>
      <c r="Y20" s="38">
        <v>8.5664990453868453E-2</v>
      </c>
      <c r="Z20" s="38">
        <v>1.7682157632712737E-4</v>
      </c>
      <c r="AA20" s="38">
        <v>186.91886834828364</v>
      </c>
      <c r="AB20" s="38">
        <v>9.2418349243819545E-2</v>
      </c>
      <c r="AC20" s="38">
        <v>0.83715724850907636</v>
      </c>
      <c r="AD20" s="38">
        <v>0.27986524917805111</v>
      </c>
      <c r="AE20" s="38" t="s">
        <v>92</v>
      </c>
      <c r="AF20" s="38" t="s">
        <v>94</v>
      </c>
    </row>
    <row r="21" spans="1:32" x14ac:dyDescent="0.2">
      <c r="A21" s="15" t="s">
        <v>20</v>
      </c>
      <c r="B21" s="15" t="s">
        <v>29</v>
      </c>
      <c r="C21" s="16">
        <v>539.27</v>
      </c>
      <c r="D21" s="15">
        <v>7</v>
      </c>
      <c r="E21" s="16">
        <v>390475</v>
      </c>
      <c r="F21" s="16">
        <v>531493</v>
      </c>
      <c r="G21" s="16">
        <v>37243</v>
      </c>
      <c r="H21" s="16">
        <v>269003</v>
      </c>
      <c r="I21" s="16">
        <v>2549</v>
      </c>
      <c r="J21" s="16">
        <v>85701</v>
      </c>
      <c r="K21" s="16">
        <v>0</v>
      </c>
      <c r="L21" s="16">
        <v>0</v>
      </c>
      <c r="M21" s="16">
        <v>0</v>
      </c>
      <c r="N21" s="16">
        <v>0</v>
      </c>
      <c r="O21" s="16">
        <f>E21-G21</f>
        <v>353232</v>
      </c>
      <c r="P21" s="20">
        <v>0</v>
      </c>
      <c r="Q21" s="20">
        <v>0</v>
      </c>
      <c r="R21" s="24" t="s">
        <v>21</v>
      </c>
      <c r="S21" s="24" t="s">
        <v>10</v>
      </c>
      <c r="T21" s="24" t="s">
        <v>8</v>
      </c>
      <c r="U21" s="24" t="s">
        <v>8</v>
      </c>
      <c r="V21" s="10">
        <v>1</v>
      </c>
      <c r="W21" s="11">
        <v>985578.65262299043</v>
      </c>
      <c r="X21" s="11">
        <v>539.27</v>
      </c>
      <c r="Y21" s="38">
        <v>9.4757307539321128E-3</v>
      </c>
      <c r="Z21" s="38">
        <v>0</v>
      </c>
      <c r="AA21" s="38">
        <v>0</v>
      </c>
      <c r="AB21" s="38">
        <v>0.12161138431195836</v>
      </c>
      <c r="AC21" s="38">
        <v>0.31858752504618909</v>
      </c>
      <c r="AD21" s="38">
        <v>0.73460564297177955</v>
      </c>
      <c r="AE21" s="38" t="s">
        <v>92</v>
      </c>
      <c r="AF21" s="38" t="s">
        <v>94</v>
      </c>
    </row>
    <row r="22" spans="1:32" x14ac:dyDescent="0.2">
      <c r="A22" s="15" t="s">
        <v>20</v>
      </c>
      <c r="B22" s="15" t="s">
        <v>26</v>
      </c>
      <c r="C22" s="16">
        <v>237.15</v>
      </c>
      <c r="D22" s="15">
        <v>6</v>
      </c>
      <c r="E22" s="16">
        <v>38712.61</v>
      </c>
      <c r="F22" s="16">
        <v>67133.138000000006</v>
      </c>
      <c r="G22" s="16">
        <v>13927.583000000001</v>
      </c>
      <c r="H22" s="16">
        <v>28420.527999999998</v>
      </c>
      <c r="I22" s="16">
        <v>1211.913</v>
      </c>
      <c r="J22" s="16">
        <v>22238.261999999999</v>
      </c>
      <c r="K22" s="16">
        <v>0</v>
      </c>
      <c r="L22" s="16">
        <v>0</v>
      </c>
      <c r="M22" s="16">
        <v>0</v>
      </c>
      <c r="N22" s="16">
        <v>0</v>
      </c>
      <c r="O22" s="16">
        <f t="shared" si="0"/>
        <v>24785.027000000002</v>
      </c>
      <c r="P22" s="20">
        <v>0</v>
      </c>
      <c r="Q22" s="20">
        <v>0</v>
      </c>
      <c r="R22" s="24" t="s">
        <v>21</v>
      </c>
      <c r="S22" s="24" t="s">
        <v>10</v>
      </c>
      <c r="T22" s="24" t="s">
        <v>8</v>
      </c>
      <c r="U22" s="24" t="s">
        <v>8</v>
      </c>
      <c r="V22" s="10">
        <v>1</v>
      </c>
      <c r="W22" s="11">
        <v>283083.01918616908</v>
      </c>
      <c r="X22" s="11">
        <v>237.15</v>
      </c>
      <c r="Y22" s="38">
        <v>4.2642170476213534E-2</v>
      </c>
      <c r="Z22" s="38">
        <v>0</v>
      </c>
      <c r="AA22" s="38">
        <v>0</v>
      </c>
      <c r="AB22" s="38">
        <v>0.32888321748282945</v>
      </c>
      <c r="AC22" s="38">
        <v>0.78247181051668002</v>
      </c>
      <c r="AD22" s="38">
        <v>0.57644679766049378</v>
      </c>
      <c r="AE22" s="38" t="s">
        <v>92</v>
      </c>
      <c r="AF22" s="38" t="s">
        <v>94</v>
      </c>
    </row>
    <row r="23" spans="1:32" x14ac:dyDescent="0.2">
      <c r="A23" s="15" t="s">
        <v>20</v>
      </c>
      <c r="B23" s="15" t="s">
        <v>24</v>
      </c>
      <c r="C23" s="16">
        <v>4.74</v>
      </c>
      <c r="D23" s="15">
        <v>1</v>
      </c>
      <c r="E23" s="16">
        <v>82.56</v>
      </c>
      <c r="F23" s="16">
        <v>260.553</v>
      </c>
      <c r="G23" s="16">
        <v>189.26300000000001</v>
      </c>
      <c r="H23" s="16">
        <v>177.99299999999999</v>
      </c>
      <c r="I23" s="16">
        <v>2.44</v>
      </c>
      <c r="J23" s="16">
        <v>148.95400000000001</v>
      </c>
      <c r="K23" s="16">
        <v>1.4E-2</v>
      </c>
      <c r="L23" s="16">
        <v>0</v>
      </c>
      <c r="M23" s="16">
        <v>0.621</v>
      </c>
      <c r="N23" s="16">
        <v>9.5000000000000001E-2</v>
      </c>
      <c r="O23" s="16">
        <f t="shared" si="0"/>
        <v>-106.703</v>
      </c>
      <c r="P23" s="20">
        <v>0</v>
      </c>
      <c r="Q23" s="20">
        <v>0</v>
      </c>
      <c r="R23" s="24" t="s">
        <v>21</v>
      </c>
      <c r="S23" s="24" t="s">
        <v>10</v>
      </c>
      <c r="T23" s="24" t="s">
        <v>8</v>
      </c>
      <c r="U23" s="24" t="s">
        <v>8</v>
      </c>
      <c r="V23" s="10">
        <v>1</v>
      </c>
      <c r="W23" s="11">
        <v>54968.987341772146</v>
      </c>
      <c r="X23" s="11">
        <v>4.74</v>
      </c>
      <c r="Y23" s="38">
        <v>1.3708404263088997E-2</v>
      </c>
      <c r="Z23" s="38">
        <v>0</v>
      </c>
      <c r="AA23" s="38">
        <v>0</v>
      </c>
      <c r="AB23" s="38">
        <v>0.51534352059598765</v>
      </c>
      <c r="AC23" s="38">
        <v>0.8368531346738356</v>
      </c>
      <c r="AD23" s="38">
        <v>0.31613812544856512</v>
      </c>
      <c r="AE23" s="38" t="s">
        <v>92</v>
      </c>
      <c r="AF23" s="38" t="s">
        <v>94</v>
      </c>
    </row>
    <row r="24" spans="1:32" x14ac:dyDescent="0.2">
      <c r="A24" s="15" t="s">
        <v>20</v>
      </c>
      <c r="B24" s="15" t="s">
        <v>22</v>
      </c>
      <c r="C24" s="16">
        <v>3.5</v>
      </c>
      <c r="D24" s="15">
        <v>1</v>
      </c>
      <c r="E24" s="16">
        <v>105.664</v>
      </c>
      <c r="F24" s="16">
        <v>571.26599999999996</v>
      </c>
      <c r="G24" s="16">
        <v>105.732</v>
      </c>
      <c r="H24" s="16">
        <v>465.60199999999998</v>
      </c>
      <c r="I24" s="16">
        <v>0</v>
      </c>
      <c r="J24" s="16">
        <v>421.49299999999999</v>
      </c>
      <c r="K24" s="16">
        <v>0.04</v>
      </c>
      <c r="L24" s="16">
        <v>1E-3</v>
      </c>
      <c r="M24" s="16">
        <v>1.7569999999999999</v>
      </c>
      <c r="N24" s="16">
        <v>0.20799999999999999</v>
      </c>
      <c r="O24" s="16">
        <f t="shared" si="0"/>
        <v>-6.799999999999784E-2</v>
      </c>
      <c r="P24" s="20">
        <v>0</v>
      </c>
      <c r="Q24" s="20">
        <v>0</v>
      </c>
      <c r="R24" s="24" t="s">
        <v>21</v>
      </c>
      <c r="S24" s="24" t="s">
        <v>10</v>
      </c>
      <c r="T24" s="24" t="s">
        <v>8</v>
      </c>
      <c r="U24" s="24" t="s">
        <v>8</v>
      </c>
      <c r="V24" s="10">
        <v>1</v>
      </c>
      <c r="W24" s="11">
        <v>163218.85714285713</v>
      </c>
      <c r="X24" s="11">
        <v>3.5</v>
      </c>
      <c r="Y24" s="38">
        <v>0</v>
      </c>
      <c r="Z24" s="38">
        <v>0</v>
      </c>
      <c r="AA24" s="38">
        <v>0</v>
      </c>
      <c r="AB24" s="38">
        <v>0.18506162769938425</v>
      </c>
      <c r="AC24" s="38">
        <v>0.90526458219681194</v>
      </c>
      <c r="AD24" s="38">
        <v>0.18477953877878256</v>
      </c>
      <c r="AE24" s="38" t="s">
        <v>92</v>
      </c>
      <c r="AF24" s="38" t="s">
        <v>94</v>
      </c>
    </row>
    <row r="25" spans="1:32" x14ac:dyDescent="0.2">
      <c r="A25" s="15" t="s">
        <v>20</v>
      </c>
      <c r="B25" s="15" t="s">
        <v>22</v>
      </c>
      <c r="C25" s="16">
        <v>82.42</v>
      </c>
      <c r="D25" s="15">
        <v>5</v>
      </c>
      <c r="E25" s="16">
        <v>3029.8270000000002</v>
      </c>
      <c r="F25" s="16">
        <v>27788.843000000001</v>
      </c>
      <c r="G25" s="16">
        <v>3552.9479999999999</v>
      </c>
      <c r="H25" s="16">
        <v>24889.4</v>
      </c>
      <c r="I25" s="16">
        <v>59.02</v>
      </c>
      <c r="J25" s="16">
        <v>24150.168000000001</v>
      </c>
      <c r="K25" s="16">
        <v>5.8780000000000001</v>
      </c>
      <c r="L25" s="16">
        <v>28.434000000000001</v>
      </c>
      <c r="M25" s="16">
        <v>2524.0650000000001</v>
      </c>
      <c r="N25" s="16">
        <v>27.986999999999998</v>
      </c>
      <c r="O25" s="16">
        <f t="shared" si="0"/>
        <v>-523.12099999999964</v>
      </c>
      <c r="P25" s="20">
        <v>0</v>
      </c>
      <c r="Q25" s="20">
        <v>49.252000000000002</v>
      </c>
      <c r="R25" s="24" t="s">
        <v>21</v>
      </c>
      <c r="S25" s="24" t="s">
        <v>10</v>
      </c>
      <c r="T25" s="24" t="s">
        <v>8</v>
      </c>
      <c r="U25" s="24" t="s">
        <v>8</v>
      </c>
      <c r="V25" s="10">
        <v>1</v>
      </c>
      <c r="W25" s="11">
        <v>337161.40499878669</v>
      </c>
      <c r="X25" s="11">
        <v>82.42</v>
      </c>
      <c r="Y25" s="38">
        <v>2.37129058956825E-3</v>
      </c>
      <c r="Z25" s="38">
        <v>1.7723659815559792E-3</v>
      </c>
      <c r="AA25" s="38">
        <v>0</v>
      </c>
      <c r="AB25" s="38">
        <v>0.1249175349376922</v>
      </c>
      <c r="AC25" s="38">
        <v>0.9702993242103064</v>
      </c>
      <c r="AD25" s="38">
        <v>0.10890248478499087</v>
      </c>
      <c r="AE25" s="38" t="s">
        <v>92</v>
      </c>
      <c r="AF25" s="38" t="s">
        <v>94</v>
      </c>
    </row>
    <row r="26" spans="1:32" x14ac:dyDescent="0.2">
      <c r="A26" s="15" t="s">
        <v>20</v>
      </c>
      <c r="B26" s="15" t="s">
        <v>23</v>
      </c>
      <c r="C26" s="16">
        <v>7.17</v>
      </c>
      <c r="D26" s="15">
        <v>2</v>
      </c>
      <c r="E26" s="16">
        <v>1374.663</v>
      </c>
      <c r="F26" s="16">
        <v>3981.1030000000001</v>
      </c>
      <c r="G26" s="16">
        <v>429.30799999999999</v>
      </c>
      <c r="H26" s="16">
        <v>2606.44</v>
      </c>
      <c r="I26" s="16">
        <v>1770.242</v>
      </c>
      <c r="J26" s="16">
        <v>621.17200000000003</v>
      </c>
      <c r="K26" s="16">
        <v>0.48099999999999998</v>
      </c>
      <c r="L26" s="16">
        <v>0.11700000000000001</v>
      </c>
      <c r="M26" s="16">
        <v>2.3239999999999998</v>
      </c>
      <c r="N26" s="16">
        <v>0.84399999999999997</v>
      </c>
      <c r="O26" s="16">
        <f t="shared" si="0"/>
        <v>945.35500000000002</v>
      </c>
      <c r="P26" s="20">
        <v>0</v>
      </c>
      <c r="Q26" s="20">
        <v>0</v>
      </c>
      <c r="R26" s="24" t="s">
        <v>21</v>
      </c>
      <c r="S26" s="24" t="s">
        <v>10</v>
      </c>
      <c r="T26" s="24" t="s">
        <v>8</v>
      </c>
      <c r="U26" s="24" t="s">
        <v>8</v>
      </c>
      <c r="V26" s="10">
        <v>1</v>
      </c>
      <c r="W26" s="11">
        <v>555244.49093444913</v>
      </c>
      <c r="X26" s="11">
        <v>7.17</v>
      </c>
      <c r="Y26" s="38">
        <v>0.67918003100013813</v>
      </c>
      <c r="Z26" s="38">
        <v>0</v>
      </c>
      <c r="AA26" s="38">
        <v>0</v>
      </c>
      <c r="AB26" s="38">
        <v>0.14141753531584308</v>
      </c>
      <c r="AC26" s="38">
        <v>0.23832200242476329</v>
      </c>
      <c r="AD26" s="38">
        <v>0.34518918299777723</v>
      </c>
      <c r="AE26" s="38" t="s">
        <v>92</v>
      </c>
      <c r="AF26" s="38" t="s">
        <v>94</v>
      </c>
    </row>
    <row r="27" spans="1:32" x14ac:dyDescent="0.2">
      <c r="A27" s="17" t="s">
        <v>20</v>
      </c>
      <c r="B27" s="17" t="s">
        <v>24</v>
      </c>
      <c r="C27" s="18">
        <v>369.83</v>
      </c>
      <c r="D27" s="17">
        <v>7</v>
      </c>
      <c r="E27" s="18">
        <v>32095</v>
      </c>
      <c r="F27" s="18">
        <v>59253</v>
      </c>
      <c r="G27" s="18">
        <v>19824</v>
      </c>
      <c r="H27" s="18">
        <v>30490</v>
      </c>
      <c r="I27" s="18">
        <v>312</v>
      </c>
      <c r="J27" s="18">
        <v>24608</v>
      </c>
      <c r="K27" s="18">
        <v>0</v>
      </c>
      <c r="L27" s="18">
        <v>0</v>
      </c>
      <c r="M27" s="18">
        <v>0</v>
      </c>
      <c r="N27" s="18">
        <v>0</v>
      </c>
      <c r="O27" s="18">
        <f t="shared" si="0"/>
        <v>12271</v>
      </c>
      <c r="P27" s="21">
        <v>7.0469999999999997</v>
      </c>
      <c r="Q27" s="21">
        <v>4.4820000000000002</v>
      </c>
      <c r="R27" s="25" t="s">
        <v>21</v>
      </c>
      <c r="S27" s="25" t="s">
        <v>10</v>
      </c>
      <c r="T27" s="25" t="s">
        <v>8</v>
      </c>
      <c r="U27" s="25" t="s">
        <v>8</v>
      </c>
      <c r="V27" s="12">
        <v>1</v>
      </c>
      <c r="W27" s="13">
        <v>160216.85639347808</v>
      </c>
      <c r="X27" s="13">
        <v>369.83</v>
      </c>
      <c r="Y27" s="39">
        <v>1.0232863233847162E-2</v>
      </c>
      <c r="Z27" s="39">
        <v>7.564173965875146E-5</v>
      </c>
      <c r="AA27" s="39">
        <v>0.2311249590029518</v>
      </c>
      <c r="AB27" s="39">
        <v>0.3940056445522121</v>
      </c>
      <c r="AC27" s="39">
        <v>0.80708428993112491</v>
      </c>
      <c r="AD27" s="39">
        <v>0.54132577253472403</v>
      </c>
      <c r="AE27" s="39" t="s">
        <v>92</v>
      </c>
      <c r="AF27" s="39" t="s">
        <v>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"/>
  <sheetViews>
    <sheetView workbookViewId="0">
      <selection activeCell="B34" sqref="B34"/>
    </sheetView>
  </sheetViews>
  <sheetFormatPr defaultRowHeight="12.75" x14ac:dyDescent="0.2"/>
  <cols>
    <col min="1" max="16384" width="9.140625" style="1"/>
  </cols>
  <sheetData>
    <row r="1" spans="1:14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41" customFormat="1" x14ac:dyDescent="0.2">
      <c r="A2" s="45" t="s">
        <v>11</v>
      </c>
      <c r="B2" s="45" t="s">
        <v>12</v>
      </c>
      <c r="C2" s="45" t="s">
        <v>0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70</v>
      </c>
      <c r="L2" s="45" t="s">
        <v>96</v>
      </c>
      <c r="M2" s="45" t="s">
        <v>97</v>
      </c>
      <c r="N2" s="45" t="s">
        <v>116</v>
      </c>
    </row>
    <row r="3" spans="1:14" x14ac:dyDescent="0.2">
      <c r="A3" s="30" t="s">
        <v>98</v>
      </c>
      <c r="B3" s="30" t="s">
        <v>92</v>
      </c>
      <c r="C3" s="48">
        <v>725.59808102345403</v>
      </c>
      <c r="D3" s="48">
        <v>4.6900000000000004</v>
      </c>
      <c r="E3" s="48">
        <v>0.93375930111621697</v>
      </c>
      <c r="F3" s="48">
        <v>0.71090211589292596</v>
      </c>
      <c r="G3" s="48">
        <v>0.91926183197895495</v>
      </c>
      <c r="H3" s="48">
        <v>2.7355368099451199E-2</v>
      </c>
      <c r="I3" s="48">
        <v>5.9915789992510099E-2</v>
      </c>
      <c r="J3" s="48">
        <v>9.2820421650546395E-2</v>
      </c>
      <c r="K3" s="30">
        <v>0</v>
      </c>
      <c r="L3" s="30">
        <v>0.11321403759703801</v>
      </c>
      <c r="M3" s="30">
        <v>-2.0583234829990702</v>
      </c>
      <c r="N3" s="30">
        <v>360</v>
      </c>
    </row>
    <row r="4" spans="1:14" x14ac:dyDescent="0.2">
      <c r="A4" s="49" t="s">
        <v>99</v>
      </c>
      <c r="B4" s="49" t="s">
        <v>92</v>
      </c>
      <c r="C4" s="50">
        <v>69.967810837765995</v>
      </c>
      <c r="D4" s="50">
        <v>120.32</v>
      </c>
      <c r="E4" s="50">
        <v>0.14225329880415499</v>
      </c>
      <c r="F4" s="50">
        <v>0</v>
      </c>
      <c r="G4" s="50">
        <v>0</v>
      </c>
      <c r="H4" s="50">
        <v>0.73623433898246404</v>
      </c>
      <c r="I4" s="50">
        <v>0.59744335477729804</v>
      </c>
      <c r="J4" s="50">
        <v>5.0718136320047402E-2</v>
      </c>
      <c r="K4" s="49">
        <v>0</v>
      </c>
      <c r="L4" s="49">
        <v>0.26127981792535199</v>
      </c>
      <c r="M4" s="49">
        <v>-1.0393272728663201</v>
      </c>
      <c r="N4" s="49">
        <v>360</v>
      </c>
    </row>
    <row r="5" spans="1:14" x14ac:dyDescent="0.2">
      <c r="A5" s="49" t="s">
        <v>100</v>
      </c>
      <c r="B5" s="49" t="s">
        <v>92</v>
      </c>
      <c r="C5" s="50">
        <v>133.23491228070199</v>
      </c>
      <c r="D5" s="50">
        <v>17.100000000000001</v>
      </c>
      <c r="E5" s="50">
        <v>0.59907739459792497</v>
      </c>
      <c r="F5" s="50">
        <v>0.47666150057257201</v>
      </c>
      <c r="G5" s="50">
        <v>0</v>
      </c>
      <c r="H5" s="50">
        <v>0.30468149200529498</v>
      </c>
      <c r="I5" s="50">
        <v>0.379069428247579</v>
      </c>
      <c r="J5" s="50">
        <v>9.6466382860681807E-2</v>
      </c>
      <c r="K5" s="49">
        <v>0</v>
      </c>
      <c r="L5" s="49">
        <v>3.8309836462345703E-2</v>
      </c>
      <c r="M5" s="49">
        <v>-3.2229856335582601</v>
      </c>
      <c r="N5" s="49">
        <v>360</v>
      </c>
    </row>
    <row r="6" spans="1:14" x14ac:dyDescent="0.2">
      <c r="A6" s="49" t="s">
        <v>101</v>
      </c>
      <c r="B6" s="49" t="s">
        <v>92</v>
      </c>
      <c r="C6" s="50">
        <v>70.045261561789204</v>
      </c>
      <c r="D6" s="50">
        <v>52.76</v>
      </c>
      <c r="E6" s="50">
        <v>0.54068277564136302</v>
      </c>
      <c r="F6" s="50">
        <v>0</v>
      </c>
      <c r="G6" s="50">
        <v>0</v>
      </c>
      <c r="H6" s="50">
        <v>0.49802894923995</v>
      </c>
      <c r="I6" s="50">
        <v>0.39277093186968198</v>
      </c>
      <c r="J6" s="50">
        <v>5.6869434579828702E-2</v>
      </c>
      <c r="K6" s="49">
        <v>0</v>
      </c>
      <c r="L6" s="49">
        <v>4.63724117334431E-2</v>
      </c>
      <c r="M6" s="49">
        <v>-3.0235685188489598</v>
      </c>
      <c r="N6" s="49">
        <v>360</v>
      </c>
    </row>
    <row r="7" spans="1:14" x14ac:dyDescent="0.2">
      <c r="A7" s="49" t="s">
        <v>102</v>
      </c>
      <c r="B7" s="49" t="s">
        <v>92</v>
      </c>
      <c r="C7" s="50">
        <v>116.468285946385</v>
      </c>
      <c r="D7" s="50">
        <v>61.55</v>
      </c>
      <c r="E7" s="50">
        <v>0.642789282474033</v>
      </c>
      <c r="F7" s="50">
        <v>0.14136954893568801</v>
      </c>
      <c r="G7" s="50">
        <v>0</v>
      </c>
      <c r="H7" s="50">
        <v>0.463975155713443</v>
      </c>
      <c r="I7" s="50">
        <v>0.25744143944313902</v>
      </c>
      <c r="J7" s="50">
        <v>0.16425692912013901</v>
      </c>
      <c r="K7" s="49">
        <v>0</v>
      </c>
      <c r="L7" s="49">
        <v>6.5087656190921495E-2</v>
      </c>
      <c r="M7" s="49">
        <v>-2.6647178567640499</v>
      </c>
      <c r="N7" s="49">
        <v>360</v>
      </c>
    </row>
    <row r="8" spans="1:14" x14ac:dyDescent="0.2">
      <c r="A8" s="54" t="s">
        <v>103</v>
      </c>
      <c r="B8" s="54" t="s">
        <v>92</v>
      </c>
      <c r="C8" s="55">
        <v>195.27271505376299</v>
      </c>
      <c r="D8" s="55">
        <v>119.04</v>
      </c>
      <c r="E8" s="55">
        <v>0.76959228077289199</v>
      </c>
      <c r="F8" s="55">
        <v>0.43701125528193602</v>
      </c>
      <c r="G8" s="55">
        <v>0.35294089973316001</v>
      </c>
      <c r="H8" s="55">
        <v>0.18128063043457299</v>
      </c>
      <c r="I8" s="55">
        <v>0.112404649064729</v>
      </c>
      <c r="J8" s="55">
        <v>0</v>
      </c>
      <c r="K8" s="54">
        <v>1</v>
      </c>
      <c r="L8" s="54">
        <v>0.34392228351337101</v>
      </c>
      <c r="M8" s="54">
        <v>-0.64586354035069504</v>
      </c>
      <c r="N8" s="54">
        <v>360</v>
      </c>
    </row>
    <row r="9" spans="1:14" x14ac:dyDescent="0.2">
      <c r="A9" s="30" t="s">
        <v>104</v>
      </c>
      <c r="B9" s="30" t="s">
        <v>92</v>
      </c>
      <c r="C9" s="48">
        <v>131.63124999999999</v>
      </c>
      <c r="D9" s="48">
        <v>12</v>
      </c>
      <c r="E9" s="48">
        <v>0.71943139946189605</v>
      </c>
      <c r="F9" s="48">
        <v>5.6202459522339897E-2</v>
      </c>
      <c r="G9" s="48">
        <v>0</v>
      </c>
      <c r="H9" s="48">
        <v>0.27205697277073598</v>
      </c>
      <c r="I9" s="48">
        <v>0.220520920235586</v>
      </c>
      <c r="J9" s="48">
        <v>0.10721871389456</v>
      </c>
      <c r="K9" s="30">
        <v>0</v>
      </c>
      <c r="L9" s="30">
        <v>3.8308810683681603E-2</v>
      </c>
      <c r="M9" s="30">
        <v>-3.22301347641368</v>
      </c>
      <c r="N9" s="30">
        <v>361</v>
      </c>
    </row>
    <row r="10" spans="1:14" x14ac:dyDescent="0.2">
      <c r="A10" s="49" t="s">
        <v>105</v>
      </c>
      <c r="B10" s="49" t="s">
        <v>92</v>
      </c>
      <c r="C10" s="50">
        <v>311.06238585583799</v>
      </c>
      <c r="D10" s="50">
        <v>51.47</v>
      </c>
      <c r="E10" s="50">
        <v>0.66689502783394505</v>
      </c>
      <c r="F10" s="50">
        <v>1.3084845388751201</v>
      </c>
      <c r="G10" s="50">
        <v>0</v>
      </c>
      <c r="H10" s="50">
        <v>0.16951325011106699</v>
      </c>
      <c r="I10" s="50">
        <v>0.30310612766559403</v>
      </c>
      <c r="J10" s="50">
        <v>0.13728611455280201</v>
      </c>
      <c r="K10" s="49">
        <v>0</v>
      </c>
      <c r="L10" s="49">
        <v>0.26079129278044599</v>
      </c>
      <c r="M10" s="49">
        <v>-1.04185985658822</v>
      </c>
      <c r="N10" s="49">
        <v>361</v>
      </c>
    </row>
    <row r="11" spans="1:14" x14ac:dyDescent="0.2">
      <c r="A11" s="49" t="s">
        <v>106</v>
      </c>
      <c r="B11" s="49" t="s">
        <v>92</v>
      </c>
      <c r="C11" s="50">
        <v>264.45607424072</v>
      </c>
      <c r="D11" s="50">
        <v>17.78</v>
      </c>
      <c r="E11" s="50">
        <v>0.48883580481212002</v>
      </c>
      <c r="F11" s="50">
        <v>0.76331388002923795</v>
      </c>
      <c r="G11" s="50">
        <v>0</v>
      </c>
      <c r="H11" s="50">
        <v>0.211787599480839</v>
      </c>
      <c r="I11" s="50">
        <v>0.46912167145865802</v>
      </c>
      <c r="J11" s="50">
        <v>0.15005692223506101</v>
      </c>
      <c r="K11" s="49">
        <v>0</v>
      </c>
      <c r="L11" s="49">
        <v>6.5032490164625006E-2</v>
      </c>
      <c r="M11" s="49">
        <v>-2.66562478614633</v>
      </c>
      <c r="N11" s="49">
        <v>361</v>
      </c>
    </row>
    <row r="12" spans="1:14" x14ac:dyDescent="0.2">
      <c r="A12" s="52" t="s">
        <v>107</v>
      </c>
      <c r="B12" s="52" t="s">
        <v>92</v>
      </c>
      <c r="C12" s="53">
        <v>190.67611940298499</v>
      </c>
      <c r="D12" s="53">
        <v>56.95</v>
      </c>
      <c r="E12" s="53">
        <v>0.53724296977979602</v>
      </c>
      <c r="F12" s="53">
        <v>0.81471295021965595</v>
      </c>
      <c r="G12" s="53">
        <v>1.1258582582087499E-2</v>
      </c>
      <c r="H12" s="53">
        <v>0.26951317612142001</v>
      </c>
      <c r="I12" s="53">
        <v>0.42708272182594698</v>
      </c>
      <c r="J12" s="53">
        <v>4.3733933265524799E-2</v>
      </c>
      <c r="K12" s="52">
        <v>1</v>
      </c>
      <c r="L12" s="52">
        <v>0.33975489844460199</v>
      </c>
      <c r="M12" s="52">
        <v>-0.664386661355573</v>
      </c>
      <c r="N12" s="52">
        <v>361</v>
      </c>
    </row>
    <row r="13" spans="1:14" x14ac:dyDescent="0.2">
      <c r="A13" s="49" t="s">
        <v>108</v>
      </c>
      <c r="B13" s="49" t="s">
        <v>92</v>
      </c>
      <c r="C13" s="50">
        <v>527.36599999999999</v>
      </c>
      <c r="D13" s="50">
        <v>1</v>
      </c>
      <c r="E13" s="50">
        <v>0.82131926652558296</v>
      </c>
      <c r="F13" s="50">
        <v>0.37343135507408498</v>
      </c>
      <c r="G13" s="50">
        <v>0</v>
      </c>
      <c r="H13" s="50">
        <v>9.4236939334604003E-2</v>
      </c>
      <c r="I13" s="50">
        <v>0.17525590357749701</v>
      </c>
      <c r="J13" s="50">
        <v>0.12649279627431401</v>
      </c>
      <c r="K13" s="49">
        <v>0</v>
      </c>
      <c r="L13" s="49">
        <v>4.63600447129143E-2</v>
      </c>
      <c r="M13" s="49">
        <v>-3.0238482119105901</v>
      </c>
      <c r="N13" s="49">
        <v>361</v>
      </c>
    </row>
    <row r="14" spans="1:14" x14ac:dyDescent="0.2">
      <c r="A14" s="7" t="s">
        <v>109</v>
      </c>
      <c r="B14" s="7" t="s">
        <v>92</v>
      </c>
      <c r="C14" s="47">
        <v>76.948539751216899</v>
      </c>
      <c r="D14" s="47">
        <v>73.959999999999994</v>
      </c>
      <c r="E14" s="47">
        <v>7.3104942797677305E-4</v>
      </c>
      <c r="F14" s="47">
        <v>0</v>
      </c>
      <c r="G14" s="47">
        <v>0</v>
      </c>
      <c r="H14" s="47">
        <v>0.211522867190267</v>
      </c>
      <c r="I14" s="47">
        <v>0.92506646727490804</v>
      </c>
      <c r="J14" s="47">
        <v>7.7564954769839406E-2</v>
      </c>
      <c r="K14" s="7">
        <v>0</v>
      </c>
      <c r="L14" s="7">
        <v>0.112915996405358</v>
      </c>
      <c r="M14" s="7">
        <v>-2.0612955355033602</v>
      </c>
      <c r="N14" s="7">
        <v>361</v>
      </c>
    </row>
    <row r="15" spans="1:14" x14ac:dyDescent="0.2">
      <c r="A15" s="3" t="s">
        <v>110</v>
      </c>
      <c r="B15" s="3" t="s">
        <v>92</v>
      </c>
      <c r="C15" s="46">
        <v>141.018811369509</v>
      </c>
      <c r="D15" s="46">
        <v>19.350000000000001</v>
      </c>
      <c r="E15" s="46">
        <v>0.29483697980940599</v>
      </c>
      <c r="F15" s="46">
        <v>8.1964251292000606E-2</v>
      </c>
      <c r="G15" s="46">
        <v>0</v>
      </c>
      <c r="H15" s="46">
        <v>0.220735118692343</v>
      </c>
      <c r="I15" s="46">
        <v>0.63003961418483501</v>
      </c>
      <c r="J15" s="46">
        <v>0.123125032524479</v>
      </c>
      <c r="K15" s="3">
        <v>0</v>
      </c>
      <c r="L15" s="3">
        <v>6.5017868580996604E-2</v>
      </c>
      <c r="M15" s="3">
        <v>-2.6658652849609399</v>
      </c>
      <c r="N15" s="3">
        <v>362</v>
      </c>
    </row>
    <row r="16" spans="1:14" x14ac:dyDescent="0.2">
      <c r="A16" s="3" t="s">
        <v>111</v>
      </c>
      <c r="B16" s="3" t="s">
        <v>92</v>
      </c>
      <c r="C16" s="46">
        <v>635.736663468458</v>
      </c>
      <c r="D16" s="46">
        <v>83.38</v>
      </c>
      <c r="E16" s="46">
        <v>0.676840803556646</v>
      </c>
      <c r="F16" s="46">
        <v>0.69409546227820396</v>
      </c>
      <c r="G16" s="46">
        <v>0.264058727720477</v>
      </c>
      <c r="H16" s="46">
        <v>7.9479596528398103E-2</v>
      </c>
      <c r="I16" s="46">
        <v>0.30463950235633802</v>
      </c>
      <c r="J16" s="46">
        <v>9.7981326230519306E-2</v>
      </c>
      <c r="K16" s="3">
        <v>0</v>
      </c>
      <c r="L16" s="3">
        <v>0.26066821751479702</v>
      </c>
      <c r="M16" s="3">
        <v>-1.04249838020477</v>
      </c>
      <c r="N16" s="3">
        <v>362</v>
      </c>
    </row>
    <row r="17" spans="1:14" x14ac:dyDescent="0.2">
      <c r="A17" s="44" t="s">
        <v>112</v>
      </c>
      <c r="B17" s="44" t="s">
        <v>92</v>
      </c>
      <c r="C17" s="51">
        <v>322.05630881311299</v>
      </c>
      <c r="D17" s="51">
        <v>98.83</v>
      </c>
      <c r="E17" s="51">
        <v>0.73567822845115605</v>
      </c>
      <c r="F17" s="51">
        <v>0.708733514353734</v>
      </c>
      <c r="G17" s="51">
        <v>0.30612366071027702</v>
      </c>
      <c r="H17" s="51">
        <v>0.151364972072312</v>
      </c>
      <c r="I17" s="51">
        <v>0.24982016882222</v>
      </c>
      <c r="J17" s="51">
        <v>0.13694017922433499</v>
      </c>
      <c r="K17" s="44">
        <v>1</v>
      </c>
      <c r="L17" s="44">
        <v>0.33966049603552301</v>
      </c>
      <c r="M17" s="44">
        <v>-0.664807525044396</v>
      </c>
      <c r="N17" s="44">
        <v>362</v>
      </c>
    </row>
    <row r="18" spans="1:14" x14ac:dyDescent="0.2">
      <c r="A18" s="3" t="s">
        <v>113</v>
      </c>
      <c r="B18" s="3" t="s">
        <v>92</v>
      </c>
      <c r="C18" s="46">
        <v>149.42857741462399</v>
      </c>
      <c r="D18" s="46">
        <v>47.73</v>
      </c>
      <c r="E18" s="46">
        <v>0.32025110649444499</v>
      </c>
      <c r="F18" s="46">
        <v>0</v>
      </c>
      <c r="G18" s="46">
        <v>0</v>
      </c>
      <c r="H18" s="46">
        <v>0.320127052411108</v>
      </c>
      <c r="I18" s="46">
        <v>0.54658789733528701</v>
      </c>
      <c r="J18" s="46">
        <v>0.11870501579731201</v>
      </c>
      <c r="K18" s="3">
        <v>0</v>
      </c>
      <c r="L18" s="3">
        <v>4.6357565558716701E-2</v>
      </c>
      <c r="M18" s="3">
        <v>-3.0239042891082799</v>
      </c>
      <c r="N18" s="3">
        <v>362</v>
      </c>
    </row>
    <row r="19" spans="1:14" x14ac:dyDescent="0.2">
      <c r="A19" s="3" t="s">
        <v>114</v>
      </c>
      <c r="B19" s="3" t="s">
        <v>92</v>
      </c>
      <c r="C19" s="46">
        <v>73.100133917701498</v>
      </c>
      <c r="D19" s="46">
        <v>82.14</v>
      </c>
      <c r="E19" s="46">
        <v>0.17357864103468201</v>
      </c>
      <c r="F19" s="46">
        <v>0</v>
      </c>
      <c r="G19" s="46">
        <v>0</v>
      </c>
      <c r="H19" s="46">
        <v>0.69949821162793102</v>
      </c>
      <c r="I19" s="46">
        <v>0.57699112896220095</v>
      </c>
      <c r="J19" s="46">
        <v>0.13234845185525099</v>
      </c>
      <c r="K19" s="3">
        <v>0</v>
      </c>
      <c r="L19" s="3">
        <v>0.112876253912503</v>
      </c>
      <c r="M19" s="3">
        <v>-2.06169236285292</v>
      </c>
      <c r="N19" s="3">
        <v>362</v>
      </c>
    </row>
    <row r="20" spans="1:14" x14ac:dyDescent="0.2">
      <c r="A20" s="7" t="s">
        <v>115</v>
      </c>
      <c r="B20" s="7" t="s">
        <v>92</v>
      </c>
      <c r="C20" s="47">
        <v>52.098559077809803</v>
      </c>
      <c r="D20" s="47">
        <v>6.94</v>
      </c>
      <c r="E20" s="47">
        <v>0.12644931998522099</v>
      </c>
      <c r="F20" s="47">
        <v>0</v>
      </c>
      <c r="G20" s="47">
        <v>0</v>
      </c>
      <c r="H20" s="47">
        <v>0.80977737021071505</v>
      </c>
      <c r="I20" s="47">
        <v>0.37009342505762099</v>
      </c>
      <c r="J20" s="47">
        <v>0.173612417165426</v>
      </c>
      <c r="K20" s="7">
        <v>0</v>
      </c>
      <c r="L20" s="7">
        <v>3.8300272328855703E-2</v>
      </c>
      <c r="M20" s="7">
        <v>-3.2232452619686498</v>
      </c>
      <c r="N20" s="7">
        <v>362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9"/>
  <sheetViews>
    <sheetView workbookViewId="0">
      <selection activeCell="A34" sqref="A34"/>
    </sheetView>
  </sheetViews>
  <sheetFormatPr defaultRowHeight="12.75" x14ac:dyDescent="0.2"/>
  <cols>
    <col min="1" max="1" width="31.140625" style="1" customWidth="1"/>
    <col min="2" max="3" width="13" style="1" customWidth="1"/>
    <col min="4" max="4" width="12" style="1" customWidth="1"/>
    <col min="5" max="16384" width="9.140625" style="1"/>
  </cols>
  <sheetData>
    <row r="1" spans="1:4" x14ac:dyDescent="0.2">
      <c r="A1" s="5"/>
      <c r="B1" s="5"/>
      <c r="C1" s="5"/>
      <c r="D1" s="5"/>
    </row>
    <row r="2" spans="1:4" ht="27.75" customHeight="1" x14ac:dyDescent="0.2">
      <c r="A2" s="45" t="s">
        <v>83</v>
      </c>
      <c r="B2" s="45" t="s">
        <v>158</v>
      </c>
      <c r="C2" s="45" t="s">
        <v>70</v>
      </c>
      <c r="D2" s="45" t="s">
        <v>95</v>
      </c>
    </row>
    <row r="3" spans="1:4" ht="12.75" customHeight="1" x14ac:dyDescent="0.2">
      <c r="A3" s="42" t="s">
        <v>44</v>
      </c>
      <c r="B3" s="3">
        <v>65</v>
      </c>
      <c r="C3" s="3">
        <v>78</v>
      </c>
      <c r="D3" s="4">
        <f>B3/C3*100</f>
        <v>83.333333333333343</v>
      </c>
    </row>
    <row r="4" spans="1:4" x14ac:dyDescent="0.2">
      <c r="A4" s="42" t="s">
        <v>45</v>
      </c>
      <c r="B4" s="3">
        <v>527</v>
      </c>
      <c r="C4" s="3">
        <v>804</v>
      </c>
      <c r="D4" s="4">
        <f t="shared" ref="D4:D27" si="0">B4/C4*100</f>
        <v>65.547263681592042</v>
      </c>
    </row>
    <row r="5" spans="1:4" x14ac:dyDescent="0.2">
      <c r="A5" s="42" t="s">
        <v>46</v>
      </c>
      <c r="B5" s="3">
        <v>216</v>
      </c>
      <c r="C5" s="3">
        <v>306</v>
      </c>
      <c r="D5" s="4">
        <f t="shared" si="0"/>
        <v>70.588235294117652</v>
      </c>
    </row>
    <row r="6" spans="1:4" x14ac:dyDescent="0.2">
      <c r="A6" s="42" t="s">
        <v>47</v>
      </c>
      <c r="B6" s="3">
        <v>271</v>
      </c>
      <c r="C6" s="3">
        <v>349</v>
      </c>
      <c r="D6" s="4">
        <f t="shared" si="0"/>
        <v>77.650429799426931</v>
      </c>
    </row>
    <row r="7" spans="1:4" x14ac:dyDescent="0.2">
      <c r="A7" s="42" t="s">
        <v>48</v>
      </c>
      <c r="B7" s="3">
        <v>222</v>
      </c>
      <c r="C7" s="3">
        <v>281</v>
      </c>
      <c r="D7" s="4">
        <f t="shared" si="0"/>
        <v>79.003558718861214</v>
      </c>
    </row>
    <row r="8" spans="1:4" x14ac:dyDescent="0.2">
      <c r="A8" s="42" t="s">
        <v>49</v>
      </c>
      <c r="B8" s="3">
        <v>295</v>
      </c>
      <c r="C8" s="3">
        <v>414</v>
      </c>
      <c r="D8" s="4">
        <f t="shared" si="0"/>
        <v>71.25603864734299</v>
      </c>
    </row>
    <row r="9" spans="1:4" x14ac:dyDescent="0.2">
      <c r="A9" s="42" t="s">
        <v>50</v>
      </c>
      <c r="B9" s="3">
        <v>510</v>
      </c>
      <c r="C9" s="3">
        <v>736</v>
      </c>
      <c r="D9" s="4">
        <f t="shared" si="0"/>
        <v>69.293478260869563</v>
      </c>
    </row>
    <row r="10" spans="1:4" x14ac:dyDescent="0.2">
      <c r="A10" s="42" t="s">
        <v>51</v>
      </c>
      <c r="B10" s="3">
        <v>466</v>
      </c>
      <c r="C10" s="3">
        <v>691</v>
      </c>
      <c r="D10" s="4">
        <f t="shared" si="0"/>
        <v>67.438494934876985</v>
      </c>
    </row>
    <row r="11" spans="1:4" x14ac:dyDescent="0.2">
      <c r="A11" s="42" t="s">
        <v>52</v>
      </c>
      <c r="B11" s="3">
        <v>246</v>
      </c>
      <c r="C11" s="3">
        <v>355</v>
      </c>
      <c r="D11" s="4">
        <f t="shared" si="0"/>
        <v>69.295774647887328</v>
      </c>
    </row>
    <row r="12" spans="1:4" x14ac:dyDescent="0.2">
      <c r="A12" s="42" t="s">
        <v>53</v>
      </c>
      <c r="B12" s="3">
        <v>1216</v>
      </c>
      <c r="C12" s="3">
        <v>1607</v>
      </c>
      <c r="D12" s="4">
        <f t="shared" si="0"/>
        <v>75.668948350964527</v>
      </c>
    </row>
    <row r="13" spans="1:4" x14ac:dyDescent="0.2">
      <c r="A13" s="42" t="s">
        <v>54</v>
      </c>
      <c r="B13" s="3">
        <v>887</v>
      </c>
      <c r="C13" s="3">
        <v>1124</v>
      </c>
      <c r="D13" s="4">
        <f t="shared" si="0"/>
        <v>78.914590747330962</v>
      </c>
    </row>
    <row r="14" spans="1:4" x14ac:dyDescent="0.2">
      <c r="A14" s="42" t="s">
        <v>55</v>
      </c>
      <c r="B14" s="3">
        <v>1500</v>
      </c>
      <c r="C14" s="3">
        <v>2091</v>
      </c>
      <c r="D14" s="4">
        <f t="shared" si="0"/>
        <v>71.736011477761835</v>
      </c>
    </row>
    <row r="15" spans="1:4" x14ac:dyDescent="0.2">
      <c r="A15" s="42" t="s">
        <v>56</v>
      </c>
      <c r="B15" s="3">
        <v>444</v>
      </c>
      <c r="C15" s="3">
        <v>526</v>
      </c>
      <c r="D15" s="4">
        <f t="shared" si="0"/>
        <v>84.410646387832699</v>
      </c>
    </row>
    <row r="16" spans="1:4" x14ac:dyDescent="0.2">
      <c r="A16" s="43" t="s">
        <v>57</v>
      </c>
      <c r="B16" s="3">
        <v>728</v>
      </c>
      <c r="C16" s="3">
        <v>1042</v>
      </c>
      <c r="D16" s="4">
        <f t="shared" si="0"/>
        <v>69.865642994241838</v>
      </c>
    </row>
    <row r="17" spans="1:4" x14ac:dyDescent="0.2">
      <c r="A17" s="42" t="s">
        <v>58</v>
      </c>
      <c r="B17" s="3">
        <v>1472</v>
      </c>
      <c r="C17" s="3">
        <v>2653</v>
      </c>
      <c r="D17" s="4">
        <f t="shared" si="0"/>
        <v>55.484357331323032</v>
      </c>
    </row>
    <row r="18" spans="1:4" x14ac:dyDescent="0.2">
      <c r="A18" s="42" t="s">
        <v>59</v>
      </c>
      <c r="B18" s="3">
        <v>2145</v>
      </c>
      <c r="C18" s="3">
        <v>2951</v>
      </c>
      <c r="D18" s="4">
        <f t="shared" si="0"/>
        <v>72.687224669603523</v>
      </c>
    </row>
    <row r="19" spans="1:4" x14ac:dyDescent="0.2">
      <c r="A19" s="42" t="s">
        <v>60</v>
      </c>
      <c r="B19" s="3">
        <v>5744</v>
      </c>
      <c r="C19" s="3">
        <v>8102</v>
      </c>
      <c r="D19" s="4">
        <f t="shared" si="0"/>
        <v>70.896075043199218</v>
      </c>
    </row>
    <row r="20" spans="1:4" x14ac:dyDescent="0.2">
      <c r="A20" s="42" t="s">
        <v>61</v>
      </c>
      <c r="B20" s="3">
        <v>1405</v>
      </c>
      <c r="C20" s="3">
        <v>1714</v>
      </c>
      <c r="D20" s="4">
        <f t="shared" si="0"/>
        <v>81.971995332555423</v>
      </c>
    </row>
    <row r="21" spans="1:4" x14ac:dyDescent="0.2">
      <c r="A21" s="42" t="s">
        <v>62</v>
      </c>
      <c r="B21" s="3">
        <v>945</v>
      </c>
      <c r="C21" s="3">
        <v>1239</v>
      </c>
      <c r="D21" s="4">
        <f t="shared" si="0"/>
        <v>76.271186440677965</v>
      </c>
    </row>
    <row r="22" spans="1:4" x14ac:dyDescent="0.2">
      <c r="A22" s="42" t="s">
        <v>63</v>
      </c>
      <c r="B22" s="3">
        <v>539</v>
      </c>
      <c r="C22" s="3">
        <v>689</v>
      </c>
      <c r="D22" s="4">
        <f t="shared" si="0"/>
        <v>78.229317851959351</v>
      </c>
    </row>
    <row r="23" spans="1:4" x14ac:dyDescent="0.2">
      <c r="A23" s="42" t="s">
        <v>64</v>
      </c>
      <c r="B23" s="3">
        <v>2012</v>
      </c>
      <c r="C23" s="3">
        <v>2340</v>
      </c>
      <c r="D23" s="4">
        <f t="shared" si="0"/>
        <v>85.98290598290599</v>
      </c>
    </row>
    <row r="24" spans="1:4" x14ac:dyDescent="0.2">
      <c r="A24" s="42" t="s">
        <v>65</v>
      </c>
      <c r="B24" s="3">
        <v>3280</v>
      </c>
      <c r="C24" s="3">
        <v>5503</v>
      </c>
      <c r="D24" s="4">
        <f t="shared" si="0"/>
        <v>59.603852444121387</v>
      </c>
    </row>
    <row r="25" spans="1:4" x14ac:dyDescent="0.2">
      <c r="A25" s="42" t="s">
        <v>66</v>
      </c>
      <c r="B25" s="3">
        <v>6248</v>
      </c>
      <c r="C25" s="3">
        <v>6992</v>
      </c>
      <c r="D25" s="4">
        <f t="shared" si="0"/>
        <v>89.359267734553768</v>
      </c>
    </row>
    <row r="26" spans="1:4" x14ac:dyDescent="0.2">
      <c r="A26" s="40" t="s">
        <v>67</v>
      </c>
      <c r="B26" s="7">
        <v>1546</v>
      </c>
      <c r="C26" s="7">
        <v>1780</v>
      </c>
      <c r="D26" s="8">
        <f t="shared" si="0"/>
        <v>86.853932584269671</v>
      </c>
    </row>
    <row r="27" spans="1:4" x14ac:dyDescent="0.2">
      <c r="A27" s="45" t="s">
        <v>68</v>
      </c>
      <c r="B27" s="34">
        <f>SUM(B3:B26)</f>
        <v>32929</v>
      </c>
      <c r="C27" s="34">
        <f>SUM(C3:C26)</f>
        <v>44367</v>
      </c>
      <c r="D27" s="35">
        <f t="shared" si="0"/>
        <v>74.219577613992385</v>
      </c>
    </row>
    <row r="29" spans="1:4" ht="12.75" customHeight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5"/>
  <sheetViews>
    <sheetView topLeftCell="Q1" workbookViewId="0">
      <selection activeCell="R27" sqref="R27"/>
    </sheetView>
  </sheetViews>
  <sheetFormatPr defaultRowHeight="12.75" x14ac:dyDescent="0.2"/>
  <cols>
    <col min="1" max="21" width="11.42578125" style="1" customWidth="1"/>
    <col min="23" max="23" width="9.42578125" bestFit="1" customWidth="1"/>
    <col min="25" max="26" width="9.28515625" bestFit="1" customWidth="1"/>
    <col min="27" max="27" width="9.42578125" bestFit="1" customWidth="1"/>
    <col min="28" max="30" width="9.28515625" bestFit="1" customWidth="1"/>
  </cols>
  <sheetData>
    <row r="1" spans="1:34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4" s="2" customFormat="1" ht="42.75" customHeight="1" x14ac:dyDescent="0.2">
      <c r="A2" s="14" t="s">
        <v>14</v>
      </c>
      <c r="B2" s="14" t="s">
        <v>12</v>
      </c>
      <c r="C2" s="14" t="s">
        <v>15</v>
      </c>
      <c r="D2" s="14" t="s">
        <v>39</v>
      </c>
      <c r="E2" s="14" t="s">
        <v>30</v>
      </c>
      <c r="F2" s="14" t="s">
        <v>31</v>
      </c>
      <c r="G2" s="14" t="s">
        <v>32</v>
      </c>
      <c r="H2" s="14" t="s">
        <v>33</v>
      </c>
      <c r="I2" s="14" t="s">
        <v>34</v>
      </c>
      <c r="J2" s="14" t="s">
        <v>35</v>
      </c>
      <c r="K2" s="14" t="s">
        <v>13</v>
      </c>
      <c r="L2" s="14" t="s">
        <v>36</v>
      </c>
      <c r="M2" s="14" t="s">
        <v>37</v>
      </c>
      <c r="N2" s="14" t="s">
        <v>38</v>
      </c>
      <c r="O2" s="14" t="s">
        <v>19</v>
      </c>
      <c r="P2" s="19" t="s">
        <v>41</v>
      </c>
      <c r="Q2" s="19" t="s">
        <v>42</v>
      </c>
      <c r="R2" s="22" t="s">
        <v>43</v>
      </c>
      <c r="S2" s="22" t="s">
        <v>16</v>
      </c>
      <c r="T2" s="22" t="s">
        <v>17</v>
      </c>
      <c r="U2" s="22" t="s">
        <v>18</v>
      </c>
      <c r="V2" s="9" t="s">
        <v>90</v>
      </c>
      <c r="W2" s="9" t="s">
        <v>118</v>
      </c>
      <c r="X2" s="9" t="s">
        <v>119</v>
      </c>
      <c r="Y2" s="9" t="s">
        <v>120</v>
      </c>
      <c r="Z2" s="9" t="s">
        <v>121</v>
      </c>
      <c r="AA2" s="9" t="s">
        <v>122</v>
      </c>
      <c r="AB2" s="9" t="s">
        <v>123</v>
      </c>
      <c r="AC2" s="9" t="s">
        <v>124</v>
      </c>
      <c r="AD2" s="9" t="s">
        <v>125</v>
      </c>
      <c r="AE2" s="9" t="s">
        <v>126</v>
      </c>
    </row>
    <row r="3" spans="1:34" x14ac:dyDescent="0.2">
      <c r="A3" s="15" t="s">
        <v>20</v>
      </c>
      <c r="B3" s="15" t="s">
        <v>92</v>
      </c>
      <c r="C3" s="16">
        <v>146.85</v>
      </c>
      <c r="D3" s="15">
        <v>6</v>
      </c>
      <c r="E3" s="16">
        <v>7508.5810000000001</v>
      </c>
      <c r="F3" s="16">
        <v>37416.769</v>
      </c>
      <c r="G3" s="16">
        <v>6114.6769999999997</v>
      </c>
      <c r="H3" s="16">
        <v>29478.155159999998</v>
      </c>
      <c r="I3" s="16">
        <v>24054.289000000001</v>
      </c>
      <c r="J3" s="16">
        <v>5056.4431599999998</v>
      </c>
      <c r="K3" s="16">
        <v>0</v>
      </c>
      <c r="L3" s="16">
        <v>0</v>
      </c>
      <c r="M3" s="16">
        <v>0</v>
      </c>
      <c r="N3" s="16">
        <v>0</v>
      </c>
      <c r="O3" s="16">
        <v>1393.904</v>
      </c>
      <c r="P3" s="20">
        <v>6911.8909999999996</v>
      </c>
      <c r="Q3" s="20">
        <v>25540.454000000002</v>
      </c>
      <c r="R3" s="23" t="s">
        <v>21</v>
      </c>
      <c r="S3" s="23" t="s">
        <v>10</v>
      </c>
      <c r="T3" s="23" t="s">
        <v>8</v>
      </c>
      <c r="U3" s="23" t="s">
        <v>8</v>
      </c>
      <c r="V3" s="10">
        <v>1</v>
      </c>
      <c r="W3" s="38">
        <v>3.7253457133083798E-2</v>
      </c>
      <c r="X3" s="38">
        <v>0.20067422176404401</v>
      </c>
      <c r="Y3" s="38">
        <v>0</v>
      </c>
      <c r="Z3" s="38">
        <v>1</v>
      </c>
      <c r="AA3" s="38">
        <v>0.76552498070235397</v>
      </c>
      <c r="AB3" s="38">
        <v>0</v>
      </c>
      <c r="AC3" s="38">
        <v>0.83657923536904</v>
      </c>
      <c r="AD3" s="38">
        <v>0.86486157690419496</v>
      </c>
      <c r="AE3" s="38">
        <v>0.68259378569004703</v>
      </c>
      <c r="AF3" s="77"/>
      <c r="AG3" s="78"/>
      <c r="AH3" s="79"/>
    </row>
    <row r="4" spans="1:34" x14ac:dyDescent="0.2">
      <c r="A4" s="15" t="s">
        <v>20</v>
      </c>
      <c r="B4" s="15" t="s">
        <v>92</v>
      </c>
      <c r="C4" s="16">
        <v>156.34</v>
      </c>
      <c r="D4" s="15">
        <v>6</v>
      </c>
      <c r="E4" s="16">
        <v>11830.567999999999</v>
      </c>
      <c r="F4" s="16">
        <v>44125.133000000002</v>
      </c>
      <c r="G4" s="16">
        <v>9893.7659999999996</v>
      </c>
      <c r="H4" s="16">
        <v>32553.946</v>
      </c>
      <c r="I4" s="16">
        <v>17223.982</v>
      </c>
      <c r="J4" s="16">
        <v>14338.457</v>
      </c>
      <c r="K4" s="16">
        <v>0</v>
      </c>
      <c r="L4" s="16">
        <v>21.048999999999999</v>
      </c>
      <c r="M4" s="16">
        <v>3865.0390000000002</v>
      </c>
      <c r="N4" s="16">
        <v>0</v>
      </c>
      <c r="O4" s="16">
        <v>1936.8019999999999</v>
      </c>
      <c r="P4" s="20">
        <v>7303.1419999999998</v>
      </c>
      <c r="Q4" s="20">
        <v>17189.912</v>
      </c>
      <c r="R4" s="23" t="s">
        <v>21</v>
      </c>
      <c r="S4" s="23" t="s">
        <v>10</v>
      </c>
      <c r="T4" s="23" t="s">
        <v>8</v>
      </c>
      <c r="U4" s="23" t="s">
        <v>8</v>
      </c>
      <c r="V4" s="10">
        <v>1</v>
      </c>
      <c r="W4" s="38">
        <v>4.3893397443130602E-2</v>
      </c>
      <c r="X4" s="38">
        <v>0.26811404738428801</v>
      </c>
      <c r="Y4" s="38">
        <v>1.4680101213122201E-3</v>
      </c>
      <c r="Z4" s="38">
        <v>1</v>
      </c>
      <c r="AA4" s="38">
        <v>0.77566031472805197</v>
      </c>
      <c r="AB4" s="38">
        <v>0</v>
      </c>
      <c r="AC4" s="38">
        <v>0.77577935005884302</v>
      </c>
      <c r="AD4" s="38">
        <v>0.67505011259682801</v>
      </c>
      <c r="AE4" s="38">
        <v>0.38957190225353</v>
      </c>
      <c r="AH4" s="79"/>
    </row>
    <row r="5" spans="1:34" x14ac:dyDescent="0.2">
      <c r="A5" s="15" t="s">
        <v>20</v>
      </c>
      <c r="B5" s="15" t="s">
        <v>92</v>
      </c>
      <c r="C5" s="16">
        <v>154.26</v>
      </c>
      <c r="D5" s="15">
        <v>6</v>
      </c>
      <c r="E5" s="16">
        <v>8944.8629999999994</v>
      </c>
      <c r="F5" s="16">
        <v>32986.597999999998</v>
      </c>
      <c r="G5" s="16">
        <v>6778.16</v>
      </c>
      <c r="H5" s="16">
        <v>25274.208406666701</v>
      </c>
      <c r="I5" s="16">
        <v>17430.656999999999</v>
      </c>
      <c r="J5" s="16">
        <v>8385.2594066666697</v>
      </c>
      <c r="K5" s="16">
        <v>0</v>
      </c>
      <c r="L5" s="16">
        <v>8.5570000000000004</v>
      </c>
      <c r="M5" s="16">
        <v>2077.2020000000002</v>
      </c>
      <c r="N5" s="16">
        <v>0</v>
      </c>
      <c r="O5" s="16">
        <v>2166.703</v>
      </c>
      <c r="P5" s="20">
        <v>1599.518</v>
      </c>
      <c r="Q5" s="20">
        <v>21947.524000000001</v>
      </c>
      <c r="R5" s="23" t="s">
        <v>21</v>
      </c>
      <c r="S5" s="23" t="s">
        <v>10</v>
      </c>
      <c r="T5" s="23" t="s">
        <v>8</v>
      </c>
      <c r="U5" s="23" t="s">
        <v>8</v>
      </c>
      <c r="V5" s="10">
        <v>1</v>
      </c>
      <c r="W5" s="38">
        <v>6.5684342471448498E-2</v>
      </c>
      <c r="X5" s="38">
        <v>0.27116658104603603</v>
      </c>
      <c r="Y5" s="38">
        <v>1.0204812498939299E-3</v>
      </c>
      <c r="Z5" s="38">
        <v>1</v>
      </c>
      <c r="AA5" s="38">
        <v>0.93671342839849003</v>
      </c>
      <c r="AB5" s="38">
        <v>0</v>
      </c>
      <c r="AC5" s="38">
        <v>0.79451776142541297</v>
      </c>
      <c r="AD5" s="38">
        <v>0.74579799327391505</v>
      </c>
      <c r="AE5" s="38">
        <v>0.665346696255249</v>
      </c>
      <c r="AH5" s="79"/>
    </row>
    <row r="6" spans="1:34" x14ac:dyDescent="0.2">
      <c r="A6" s="15" t="s">
        <v>20</v>
      </c>
      <c r="B6" s="15" t="s">
        <v>92</v>
      </c>
      <c r="C6" s="16">
        <v>56.5</v>
      </c>
      <c r="D6" s="15">
        <v>5</v>
      </c>
      <c r="E6" s="16">
        <v>7622.3890000000001</v>
      </c>
      <c r="F6" s="16">
        <v>20640.963</v>
      </c>
      <c r="G6" s="16">
        <v>3074.62</v>
      </c>
      <c r="H6" s="16">
        <v>13484.73688</v>
      </c>
      <c r="I6" s="16">
        <v>11210.923000000001</v>
      </c>
      <c r="J6" s="16">
        <v>2047.71488</v>
      </c>
      <c r="K6" s="16">
        <v>41.720999999999997</v>
      </c>
      <c r="L6" s="16">
        <v>59.235999999999997</v>
      </c>
      <c r="M6" s="16">
        <v>304.64499999999998</v>
      </c>
      <c r="N6" s="16">
        <v>0</v>
      </c>
      <c r="O6" s="16">
        <v>4547.7690000000002</v>
      </c>
      <c r="P6" s="20">
        <v>2576.0430000000001</v>
      </c>
      <c r="Q6" s="20">
        <v>12779.834999999999</v>
      </c>
      <c r="R6" s="23" t="s">
        <v>21</v>
      </c>
      <c r="S6" s="23" t="s">
        <v>10</v>
      </c>
      <c r="T6" s="23" t="s">
        <v>8</v>
      </c>
      <c r="U6" s="23" t="s">
        <v>8</v>
      </c>
      <c r="V6" s="10">
        <v>1</v>
      </c>
      <c r="W6" s="38">
        <v>0.22032736554006699</v>
      </c>
      <c r="X6" s="38">
        <v>0.36928456293439399</v>
      </c>
      <c r="Y6" s="38">
        <v>2.89278554248724E-2</v>
      </c>
      <c r="Z6" s="38">
        <v>0.99797872802736998</v>
      </c>
      <c r="AA6" s="38">
        <v>0.80896601669546297</v>
      </c>
      <c r="AB6" s="38">
        <v>0</v>
      </c>
      <c r="AC6" s="38">
        <v>0.851042802605673</v>
      </c>
      <c r="AD6" s="38">
        <v>0.90079363642093602</v>
      </c>
      <c r="AE6" s="38">
        <v>0.619149164697403</v>
      </c>
      <c r="AH6" s="79"/>
    </row>
    <row r="7" spans="1:34" x14ac:dyDescent="0.2">
      <c r="A7" s="15" t="s">
        <v>20</v>
      </c>
      <c r="B7" s="15" t="s">
        <v>92</v>
      </c>
      <c r="C7" s="16">
        <v>46.73</v>
      </c>
      <c r="D7" s="15">
        <v>4</v>
      </c>
      <c r="E7" s="16">
        <v>9006.7260000000006</v>
      </c>
      <c r="F7" s="16">
        <v>20301.161</v>
      </c>
      <c r="G7" s="16">
        <v>2018.6120000000001</v>
      </c>
      <c r="H7" s="16">
        <v>11361.522000000001</v>
      </c>
      <c r="I7" s="16">
        <v>8880.8520000000008</v>
      </c>
      <c r="J7" s="16">
        <v>2076.3809999999999</v>
      </c>
      <c r="K7" s="16">
        <v>17.077999999999999</v>
      </c>
      <c r="L7" s="16">
        <v>66.463999999999999</v>
      </c>
      <c r="M7" s="16">
        <v>722.35799999999995</v>
      </c>
      <c r="N7" s="16">
        <v>14.054</v>
      </c>
      <c r="O7" s="16">
        <v>6988.1139999999996</v>
      </c>
      <c r="P7" s="20">
        <v>3591.7750000000001</v>
      </c>
      <c r="Q7" s="20">
        <v>15219.120999999999</v>
      </c>
      <c r="R7" s="23" t="s">
        <v>21</v>
      </c>
      <c r="S7" s="23" t="s">
        <v>10</v>
      </c>
      <c r="T7" s="23" t="s">
        <v>8</v>
      </c>
      <c r="U7" s="23" t="s">
        <v>8</v>
      </c>
      <c r="V7" s="10">
        <v>1</v>
      </c>
      <c r="W7" s="38">
        <v>0.344222382158341</v>
      </c>
      <c r="X7" s="38">
        <v>0.443655710134017</v>
      </c>
      <c r="Y7" s="38">
        <v>3.2009539675040402E-2</v>
      </c>
      <c r="Z7" s="38">
        <v>0.99915876732370101</v>
      </c>
      <c r="AA7" s="38">
        <v>0.68386497865338802</v>
      </c>
      <c r="AB7" s="38">
        <v>0</v>
      </c>
      <c r="AC7" s="38">
        <v>0.90056667202432406</v>
      </c>
      <c r="AD7" s="38">
        <v>0.89772107122346401</v>
      </c>
      <c r="AE7" s="38">
        <v>0.74966751901529205</v>
      </c>
      <c r="AH7" s="79"/>
    </row>
    <row r="8" spans="1:34" x14ac:dyDescent="0.2">
      <c r="A8" s="15" t="s">
        <v>20</v>
      </c>
      <c r="B8" s="15" t="s">
        <v>92</v>
      </c>
      <c r="C8" s="16">
        <v>17.47</v>
      </c>
      <c r="D8" s="15">
        <v>3</v>
      </c>
      <c r="E8" s="16">
        <v>1166.5150000000001</v>
      </c>
      <c r="F8" s="16">
        <v>8736.8169999999991</v>
      </c>
      <c r="G8" s="16">
        <v>694.04300000000001</v>
      </c>
      <c r="H8" s="16">
        <v>7502.6419999999998</v>
      </c>
      <c r="I8" s="16">
        <v>6111.5439999999999</v>
      </c>
      <c r="J8" s="16">
        <v>971.69100000000003</v>
      </c>
      <c r="K8" s="16">
        <v>0.65900000000000003</v>
      </c>
      <c r="L8" s="16">
        <v>0.74099999999999999</v>
      </c>
      <c r="M8" s="16">
        <v>140.97999999999999</v>
      </c>
      <c r="N8" s="16">
        <v>55.793999999999997</v>
      </c>
      <c r="O8" s="16">
        <v>472.47199999999998</v>
      </c>
      <c r="P8" s="20">
        <v>4567.1000000000004</v>
      </c>
      <c r="Q8" s="20">
        <v>6717.1059999999998</v>
      </c>
      <c r="R8" s="23" t="s">
        <v>21</v>
      </c>
      <c r="S8" s="23" t="s">
        <v>10</v>
      </c>
      <c r="T8" s="23" t="s">
        <v>8</v>
      </c>
      <c r="U8" s="23" t="s">
        <v>8</v>
      </c>
      <c r="V8" s="10">
        <v>1</v>
      </c>
      <c r="W8" s="38">
        <v>5.4078275875527701E-2</v>
      </c>
      <c r="X8" s="38">
        <v>0.13351716076919101</v>
      </c>
      <c r="Y8" s="38">
        <v>7.6258810671293604E-4</v>
      </c>
      <c r="Z8" s="38">
        <v>0.99992457207241503</v>
      </c>
      <c r="AA8" s="38">
        <v>0.39126776940709701</v>
      </c>
      <c r="AB8" s="38">
        <v>0</v>
      </c>
      <c r="AC8" s="38">
        <v>0.92056111510633698</v>
      </c>
      <c r="AD8" s="38">
        <v>0.88878203583753701</v>
      </c>
      <c r="AE8" s="38">
        <v>0.76882759476363105</v>
      </c>
      <c r="AH8" s="79"/>
    </row>
    <row r="9" spans="1:34" x14ac:dyDescent="0.2">
      <c r="A9" s="15" t="s">
        <v>20</v>
      </c>
      <c r="B9" s="15" t="s">
        <v>92</v>
      </c>
      <c r="C9" s="16">
        <v>12.65</v>
      </c>
      <c r="D9" s="15">
        <v>3</v>
      </c>
      <c r="E9" s="16">
        <v>2378.6680000000001</v>
      </c>
      <c r="F9" s="16">
        <v>5523.02</v>
      </c>
      <c r="G9" s="16">
        <v>1132.739</v>
      </c>
      <c r="H9" s="16">
        <v>3313.1289999999999</v>
      </c>
      <c r="I9" s="16">
        <v>2228.8359999999998</v>
      </c>
      <c r="J9" s="16">
        <v>704.52499999999998</v>
      </c>
      <c r="K9" s="16">
        <v>0.47799999999999998</v>
      </c>
      <c r="L9" s="16">
        <v>0.53700000000000003</v>
      </c>
      <c r="M9" s="16">
        <v>102.218</v>
      </c>
      <c r="N9" s="16">
        <v>35.756999999999998</v>
      </c>
      <c r="O9" s="16">
        <v>1245.9290000000001</v>
      </c>
      <c r="P9" s="20">
        <v>827.452</v>
      </c>
      <c r="Q9" s="20">
        <v>38.716000000000001</v>
      </c>
      <c r="R9" s="23" t="s">
        <v>21</v>
      </c>
      <c r="S9" s="23" t="s">
        <v>10</v>
      </c>
      <c r="T9" s="23" t="s">
        <v>8</v>
      </c>
      <c r="U9" s="23" t="s">
        <v>8</v>
      </c>
      <c r="V9" s="10">
        <v>1</v>
      </c>
      <c r="W9" s="38">
        <v>0.22558835564600499</v>
      </c>
      <c r="X9" s="38">
        <v>0.43068248892815902</v>
      </c>
      <c r="Y9" s="38">
        <v>7.6221567722933902E-4</v>
      </c>
      <c r="Z9" s="38">
        <v>0.99991345314700997</v>
      </c>
      <c r="AA9" s="38">
        <v>0.75025059392495697</v>
      </c>
      <c r="AB9" s="38">
        <v>0</v>
      </c>
      <c r="AC9" s="38">
        <v>0.79490586671784602</v>
      </c>
      <c r="AD9" s="38">
        <v>0.87243844852997099</v>
      </c>
      <c r="AE9" s="38">
        <v>7.0099329714540196E-3</v>
      </c>
      <c r="AH9" s="79"/>
    </row>
    <row r="10" spans="1:34" x14ac:dyDescent="0.2">
      <c r="A10" s="15" t="s">
        <v>20</v>
      </c>
      <c r="B10" s="15" t="s">
        <v>92</v>
      </c>
      <c r="C10" s="16">
        <v>32</v>
      </c>
      <c r="D10" s="15">
        <v>4</v>
      </c>
      <c r="E10" s="16">
        <v>2919.1959999999999</v>
      </c>
      <c r="F10" s="16">
        <v>8831.1029999999992</v>
      </c>
      <c r="G10" s="16">
        <v>1631.5889999999999</v>
      </c>
      <c r="H10" s="16">
        <v>5092.2269999999999</v>
      </c>
      <c r="I10" s="16">
        <v>3456.92</v>
      </c>
      <c r="J10" s="16">
        <v>1338.6479999999999</v>
      </c>
      <c r="K10" s="16">
        <v>5.3559999999999999</v>
      </c>
      <c r="L10" s="16">
        <v>3.5190000000000001</v>
      </c>
      <c r="M10" s="16">
        <v>234.285</v>
      </c>
      <c r="N10" s="16">
        <v>2.052</v>
      </c>
      <c r="O10" s="16">
        <v>1287.607</v>
      </c>
      <c r="P10" s="20">
        <v>23.623000000000001</v>
      </c>
      <c r="Q10" s="20">
        <v>0</v>
      </c>
      <c r="R10" s="23" t="s">
        <v>21</v>
      </c>
      <c r="S10" s="23" t="s">
        <v>10</v>
      </c>
      <c r="T10" s="23" t="s">
        <v>8</v>
      </c>
      <c r="U10" s="23" t="s">
        <v>8</v>
      </c>
      <c r="V10" s="10">
        <v>1</v>
      </c>
      <c r="W10" s="38">
        <v>0.14580364423334199</v>
      </c>
      <c r="X10" s="38">
        <v>0.33055848176609398</v>
      </c>
      <c r="Y10" s="38">
        <v>2.62877171594026E-3</v>
      </c>
      <c r="Z10" s="38">
        <v>0.99939350724365905</v>
      </c>
      <c r="AA10" s="38">
        <v>0.99536096878634805</v>
      </c>
      <c r="AB10" s="38">
        <v>0</v>
      </c>
      <c r="AC10" s="38">
        <v>0.81524516246724799</v>
      </c>
      <c r="AD10" s="38">
        <v>0.84841667003544197</v>
      </c>
      <c r="AE10" s="38">
        <v>0</v>
      </c>
      <c r="AH10" s="79"/>
    </row>
    <row r="11" spans="1:34" x14ac:dyDescent="0.2">
      <c r="A11" s="15" t="s">
        <v>20</v>
      </c>
      <c r="B11" s="15" t="s">
        <v>92</v>
      </c>
      <c r="C11" s="16">
        <v>344.68</v>
      </c>
      <c r="D11" s="15">
        <v>7</v>
      </c>
      <c r="E11" s="16">
        <v>27547</v>
      </c>
      <c r="F11" s="16">
        <v>101238</v>
      </c>
      <c r="G11" s="16">
        <v>21072</v>
      </c>
      <c r="H11" s="16">
        <v>73388</v>
      </c>
      <c r="I11" s="16">
        <v>53317</v>
      </c>
      <c r="J11" s="16">
        <v>17776</v>
      </c>
      <c r="K11" s="16">
        <v>1517</v>
      </c>
      <c r="L11" s="16">
        <v>83</v>
      </c>
      <c r="M11" s="16">
        <v>0</v>
      </c>
      <c r="N11" s="16">
        <v>0</v>
      </c>
      <c r="O11" s="16">
        <v>6475</v>
      </c>
      <c r="P11" s="20">
        <v>12549.948</v>
      </c>
      <c r="Q11" s="20">
        <v>67763.615000000005</v>
      </c>
      <c r="R11" s="23" t="s">
        <v>21</v>
      </c>
      <c r="S11" s="23" t="s">
        <v>9</v>
      </c>
      <c r="T11" s="23" t="s">
        <v>117</v>
      </c>
      <c r="U11" s="23" t="s">
        <v>8</v>
      </c>
      <c r="V11" s="10">
        <v>1</v>
      </c>
      <c r="W11" s="38">
        <v>6.3958197514767196E-2</v>
      </c>
      <c r="X11" s="38">
        <v>0.27210138485548901</v>
      </c>
      <c r="Y11" s="38">
        <v>4.66921692169217E-3</v>
      </c>
      <c r="Z11" s="38">
        <v>0.98501550801082605</v>
      </c>
      <c r="AA11" s="38">
        <v>0.82899182427644802</v>
      </c>
      <c r="AB11" s="38">
        <v>0.20622591639999999</v>
      </c>
      <c r="AC11" s="38">
        <v>0.79185681265927799</v>
      </c>
      <c r="AD11" s="38">
        <v>0.82441375767992298</v>
      </c>
      <c r="AE11" s="38">
        <v>0.66934960192812998</v>
      </c>
      <c r="AH11" s="79"/>
    </row>
    <row r="12" spans="1:34" x14ac:dyDescent="0.2">
      <c r="A12" s="15" t="s">
        <v>20</v>
      </c>
      <c r="B12" s="15" t="s">
        <v>92</v>
      </c>
      <c r="C12" s="16">
        <v>224.32</v>
      </c>
      <c r="D12" s="15">
        <v>6</v>
      </c>
      <c r="E12" s="16">
        <v>21910.938999999998</v>
      </c>
      <c r="F12" s="16">
        <v>75581.014999999999</v>
      </c>
      <c r="G12" s="16">
        <v>14189.891</v>
      </c>
      <c r="H12" s="16">
        <v>52370.853000000003</v>
      </c>
      <c r="I12" s="16">
        <v>39432.103000000003</v>
      </c>
      <c r="J12" s="16">
        <v>11535.546</v>
      </c>
      <c r="K12" s="16">
        <v>2630.866</v>
      </c>
      <c r="L12" s="16">
        <v>0</v>
      </c>
      <c r="M12" s="16">
        <v>209.39599999999999</v>
      </c>
      <c r="N12" s="16">
        <v>0</v>
      </c>
      <c r="O12" s="16">
        <v>7721.0479999999998</v>
      </c>
      <c r="P12" s="20">
        <v>26631.54</v>
      </c>
      <c r="Q12" s="20">
        <v>64786.377999999997</v>
      </c>
      <c r="R12" s="23" t="s">
        <v>21</v>
      </c>
      <c r="S12" s="23" t="s">
        <v>9</v>
      </c>
      <c r="T12" s="23" t="s">
        <v>117</v>
      </c>
      <c r="U12" s="23" t="s">
        <v>8</v>
      </c>
      <c r="V12" s="10">
        <v>1</v>
      </c>
      <c r="W12" s="38">
        <v>0.102155918387706</v>
      </c>
      <c r="X12" s="38">
        <v>0.28990003640464501</v>
      </c>
      <c r="Y12" s="38">
        <v>0</v>
      </c>
      <c r="Z12" s="38">
        <v>0.96519144390955802</v>
      </c>
      <c r="AA12" s="38">
        <v>0.49148164533428601</v>
      </c>
      <c r="AB12" s="38">
        <v>0.20622591639999999</v>
      </c>
      <c r="AC12" s="38">
        <v>0.81225588198306098</v>
      </c>
      <c r="AD12" s="38">
        <v>0.84737508486754198</v>
      </c>
      <c r="AE12" s="38">
        <v>0.85717793019847599</v>
      </c>
      <c r="AH12" s="79"/>
    </row>
    <row r="13" spans="1:34" x14ac:dyDescent="0.2">
      <c r="A13" s="15" t="s">
        <v>20</v>
      </c>
      <c r="B13" s="15" t="s">
        <v>92</v>
      </c>
      <c r="C13" s="16">
        <v>45.63</v>
      </c>
      <c r="D13" s="15">
        <v>4</v>
      </c>
      <c r="E13" s="16">
        <v>5698.652</v>
      </c>
      <c r="F13" s="16">
        <v>17084.437000000002</v>
      </c>
      <c r="G13" s="16">
        <v>3967.35</v>
      </c>
      <c r="H13" s="16">
        <v>11398.233</v>
      </c>
      <c r="I13" s="16">
        <v>8477.6350000000002</v>
      </c>
      <c r="J13" s="16">
        <v>2587.136</v>
      </c>
      <c r="K13" s="16">
        <v>21.279</v>
      </c>
      <c r="L13" s="16">
        <v>82.811999999999998</v>
      </c>
      <c r="M13" s="16">
        <v>900.04700000000003</v>
      </c>
      <c r="N13" s="16">
        <v>11.776</v>
      </c>
      <c r="O13" s="16">
        <v>1731.3019999999999</v>
      </c>
      <c r="P13" s="20">
        <v>922.79100000000005</v>
      </c>
      <c r="Q13" s="20">
        <v>5403.5150000000003</v>
      </c>
      <c r="R13" s="23" t="s">
        <v>21</v>
      </c>
      <c r="S13" s="23" t="s">
        <v>9</v>
      </c>
      <c r="T13" s="23" t="s">
        <v>117</v>
      </c>
      <c r="U13" s="23" t="s">
        <v>8</v>
      </c>
      <c r="V13" s="10">
        <v>1</v>
      </c>
      <c r="W13" s="38">
        <v>0.1013379603905</v>
      </c>
      <c r="X13" s="38">
        <v>0.33355807978922603</v>
      </c>
      <c r="Y13" s="38">
        <v>3.2009140609538897E-2</v>
      </c>
      <c r="Z13" s="38">
        <v>0.99875448046663795</v>
      </c>
      <c r="AA13" s="38">
        <v>0.91904087238785204</v>
      </c>
      <c r="AB13" s="38">
        <v>-6.1456272900000102E-2</v>
      </c>
      <c r="AC13" s="38">
        <v>0.767779880601275</v>
      </c>
      <c r="AD13" s="38">
        <v>0.84856767594975502</v>
      </c>
      <c r="AE13" s="38">
        <v>0.31628288365604301</v>
      </c>
      <c r="AH13" s="79"/>
    </row>
    <row r="14" spans="1:34" x14ac:dyDescent="0.2">
      <c r="A14" s="15" t="s">
        <v>20</v>
      </c>
      <c r="B14" s="15" t="s">
        <v>92</v>
      </c>
      <c r="C14" s="16">
        <v>44.54</v>
      </c>
      <c r="D14" s="15">
        <v>4</v>
      </c>
      <c r="E14" s="16">
        <v>2552.076</v>
      </c>
      <c r="F14" s="16">
        <v>7722.1090000000004</v>
      </c>
      <c r="G14" s="16">
        <v>2112.9299999999998</v>
      </c>
      <c r="H14" s="16">
        <v>5089.0219999999999</v>
      </c>
      <c r="I14" s="16">
        <v>4098.7470000000003</v>
      </c>
      <c r="J14" s="16">
        <v>747.91</v>
      </c>
      <c r="K14" s="16">
        <v>6.1520000000000001</v>
      </c>
      <c r="L14" s="16">
        <v>23.94</v>
      </c>
      <c r="M14" s="16">
        <v>260.19200000000001</v>
      </c>
      <c r="N14" s="16">
        <v>5.3860000000000001</v>
      </c>
      <c r="O14" s="16">
        <v>439.14600000000002</v>
      </c>
      <c r="P14" s="20">
        <v>1117.3720000000001</v>
      </c>
      <c r="Q14" s="20">
        <v>157.32900000000001</v>
      </c>
      <c r="R14" s="23" t="s">
        <v>21</v>
      </c>
      <c r="S14" s="23" t="s">
        <v>9</v>
      </c>
      <c r="T14" s="23" t="s">
        <v>117</v>
      </c>
      <c r="U14" s="23" t="s">
        <v>8</v>
      </c>
      <c r="V14" s="10">
        <v>1</v>
      </c>
      <c r="W14" s="38">
        <v>5.6868661139074801E-2</v>
      </c>
      <c r="X14" s="38">
        <v>0.330489507464865</v>
      </c>
      <c r="Y14" s="38">
        <v>3.2009198967790198E-2</v>
      </c>
      <c r="Z14" s="38">
        <v>0.99920332644877197</v>
      </c>
      <c r="AA14" s="38">
        <v>0.780434826180747</v>
      </c>
      <c r="AB14" s="38">
        <v>-6.1456272900000102E-2</v>
      </c>
      <c r="AC14" s="38">
        <v>0.72637915367421002</v>
      </c>
      <c r="AD14" s="38">
        <v>0.90314692527650198</v>
      </c>
      <c r="AE14" s="38">
        <v>2.03738382869239E-2</v>
      </c>
      <c r="AH14" s="79"/>
    </row>
    <row r="15" spans="1:34" x14ac:dyDescent="0.2">
      <c r="A15" s="17" t="s">
        <v>20</v>
      </c>
      <c r="B15" s="17" t="s">
        <v>92</v>
      </c>
      <c r="C15" s="18">
        <v>16.75</v>
      </c>
      <c r="D15" s="17">
        <v>3</v>
      </c>
      <c r="E15" s="18">
        <v>1385.492</v>
      </c>
      <c r="F15" s="18">
        <v>4132.808</v>
      </c>
      <c r="G15" s="18">
        <v>980.06799999999998</v>
      </c>
      <c r="H15" s="18">
        <v>2697.605</v>
      </c>
      <c r="I15" s="18">
        <v>1192.009</v>
      </c>
      <c r="J15" s="18">
        <v>1278.7950000000001</v>
      </c>
      <c r="K15" s="18">
        <v>1.962</v>
      </c>
      <c r="L15" s="18">
        <v>3.214</v>
      </c>
      <c r="M15" s="18">
        <v>438.00700000000001</v>
      </c>
      <c r="N15" s="18">
        <v>95.575000000000003</v>
      </c>
      <c r="O15" s="18">
        <v>405.42399999999998</v>
      </c>
      <c r="P15" s="21">
        <v>0</v>
      </c>
      <c r="Q15" s="21">
        <v>1491.7070000000001</v>
      </c>
      <c r="R15" s="56" t="s">
        <v>21</v>
      </c>
      <c r="S15" s="25" t="s">
        <v>9</v>
      </c>
      <c r="T15" s="25" t="s">
        <v>117</v>
      </c>
      <c r="U15" s="25" t="s">
        <v>8</v>
      </c>
      <c r="V15" s="12">
        <v>1</v>
      </c>
      <c r="W15" s="39">
        <v>9.8098919669144996E-2</v>
      </c>
      <c r="X15" s="39">
        <v>0.33524228563243202</v>
      </c>
      <c r="Y15" s="39">
        <v>2.5133035396603799E-3</v>
      </c>
      <c r="Z15" s="39">
        <v>0.99952526224300797</v>
      </c>
      <c r="AA15" s="39">
        <v>1</v>
      </c>
      <c r="AB15" s="39">
        <v>-6.1456272900000102E-2</v>
      </c>
      <c r="AC15" s="39">
        <v>0.762856634036713</v>
      </c>
      <c r="AD15" s="39">
        <v>0.69057478595666699</v>
      </c>
      <c r="AE15" s="39">
        <v>0.36094272949529699</v>
      </c>
      <c r="AH15" s="79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2"/>
  <sheetViews>
    <sheetView workbookViewId="0">
      <selection activeCell="B23" sqref="B23"/>
    </sheetView>
  </sheetViews>
  <sheetFormatPr defaultRowHeight="12.75" x14ac:dyDescent="0.2"/>
  <sheetData>
    <row r="1" spans="1:3" ht="25.5" customHeight="1" x14ac:dyDescent="0.2">
      <c r="A1" s="123"/>
      <c r="B1" s="124"/>
      <c r="C1" s="124"/>
    </row>
    <row r="2" spans="1:3" x14ac:dyDescent="0.2">
      <c r="A2" s="86"/>
      <c r="B2" s="87" t="s">
        <v>155</v>
      </c>
      <c r="C2" s="87" t="s">
        <v>156</v>
      </c>
    </row>
    <row r="3" spans="1:3" x14ac:dyDescent="0.2">
      <c r="A3" s="83" t="s">
        <v>118</v>
      </c>
      <c r="B3" s="84">
        <v>4.2720000000000001E-2</v>
      </c>
      <c r="C3" s="84">
        <v>0.51795999999999998</v>
      </c>
    </row>
    <row r="4" spans="1:3" x14ac:dyDescent="0.2">
      <c r="A4" s="83" t="s">
        <v>119</v>
      </c>
      <c r="B4" s="84">
        <v>5.6599999999999998E-2</v>
      </c>
      <c r="C4" s="84">
        <v>0.51944999999999997</v>
      </c>
    </row>
    <row r="5" spans="1:3" x14ac:dyDescent="0.2">
      <c r="A5" s="83" t="s">
        <v>120</v>
      </c>
      <c r="B5" s="85">
        <v>-8.5889999999999994E-2</v>
      </c>
      <c r="C5" s="84">
        <v>2.4559999999999998E-2</v>
      </c>
    </row>
    <row r="6" spans="1:3" x14ac:dyDescent="0.2">
      <c r="A6" s="83" t="s">
        <v>121</v>
      </c>
      <c r="B6" s="84">
        <v>0.45249</v>
      </c>
      <c r="C6" s="85">
        <v>-6.3420000000000004E-2</v>
      </c>
    </row>
    <row r="7" spans="1:3" x14ac:dyDescent="0.2">
      <c r="A7" s="83" t="s">
        <v>122</v>
      </c>
      <c r="B7" s="85">
        <v>-4.3310000000000001E-2</v>
      </c>
      <c r="C7" s="84">
        <v>0.17752000000000001</v>
      </c>
    </row>
    <row r="8" spans="1:3" x14ac:dyDescent="0.2">
      <c r="A8" s="83" t="s">
        <v>123</v>
      </c>
      <c r="B8" s="85">
        <v>-1.0529999999999999E-2</v>
      </c>
      <c r="C8" s="84">
        <v>4.9889999999999997E-2</v>
      </c>
    </row>
    <row r="9" spans="1:3" x14ac:dyDescent="0.2">
      <c r="A9" s="83" t="s">
        <v>124</v>
      </c>
      <c r="B9" s="84">
        <v>0.19547999999999999</v>
      </c>
      <c r="C9" s="85">
        <v>-2.2399999999999998E-3</v>
      </c>
    </row>
    <row r="10" spans="1:3" x14ac:dyDescent="0.2">
      <c r="A10" s="83" t="s">
        <v>125</v>
      </c>
      <c r="B10" s="84">
        <v>0.46455999999999997</v>
      </c>
      <c r="C10" s="85">
        <v>-4.8980000000000003E-2</v>
      </c>
    </row>
    <row r="11" spans="1:3" x14ac:dyDescent="0.2">
      <c r="A11" s="88" t="s">
        <v>126</v>
      </c>
      <c r="B11" s="89">
        <v>-6.3259999999999997E-2</v>
      </c>
      <c r="C11" s="90">
        <v>0.11848</v>
      </c>
    </row>
    <row r="12" spans="1:3" ht="25.5" x14ac:dyDescent="0.2">
      <c r="A12" s="86" t="s">
        <v>157</v>
      </c>
      <c r="B12" s="91">
        <v>2.0981272</v>
      </c>
      <c r="C12" s="91">
        <v>1.6878010000000001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373958894D2149808F9D8566FEDB90" ma:contentTypeVersion="12" ma:contentTypeDescription="Create a new document." ma:contentTypeScope="" ma:versionID="853cbea406b552377414f1277ba8bf51">
  <xsd:schema xmlns:xsd="http://www.w3.org/2001/XMLSchema" xmlns:xs="http://www.w3.org/2001/XMLSchema" xmlns:p="http://schemas.microsoft.com/office/2006/metadata/properties" xmlns:ns2="13ef3714-6ce0-4e34-9185-aca0df8dd2bd" xmlns:ns3="068b94d1-f089-4c47-abb6-20f20898a544" targetNamespace="http://schemas.microsoft.com/office/2006/metadata/properties" ma:root="true" ma:fieldsID="3dbfe1ab0bd22b855e94e2ebf4998ee6" ns2:_="" ns3:_="">
    <xsd:import namespace="13ef3714-6ce0-4e34-9185-aca0df8dd2bd"/>
    <xsd:import namespace="068b94d1-f089-4c47-abb6-20f20898a5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f3714-6ce0-4e34-9185-aca0df8dd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b94d1-f089-4c47-abb6-20f20898a5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3B1783-0DBE-4DEE-8CD1-EB255E9F95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047526-9523-4AB9-9D75-E07A5CB5CA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24E103-C2C9-43AF-AE94-2D9B1CA32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f3714-6ce0-4e34-9185-aca0df8dd2bd"/>
    <ds:schemaRef ds:uri="068b94d1-f089-4c47-abb6-20f20898a5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DB exemple</vt:lpstr>
      <vt:lpstr>DB descriptive</vt:lpstr>
      <vt:lpstr>Figure1</vt:lpstr>
      <vt:lpstr>Figure2</vt:lpstr>
      <vt:lpstr>DB PS indicators</vt:lpstr>
      <vt:lpstr>Outmatch</vt:lpstr>
      <vt:lpstr>Proxy</vt:lpstr>
      <vt:lpstr>DB ROC indicators</vt:lpstr>
      <vt:lpstr>Factor</vt:lpstr>
      <vt:lpstr>Logit</vt:lpstr>
      <vt:lpstr>AUCs</vt:lpstr>
      <vt:lpstr>Coeffs and thresholds</vt:lpstr>
      <vt:lpstr>Fitting</vt:lpstr>
      <vt:lpstr>Results</vt:lpstr>
      <vt:lpstr>Countries</vt:lpstr>
      <vt:lpstr>Descriptives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Sallusti</dc:creator>
  <cp:lastModifiedBy>DefaultProfile</cp:lastModifiedBy>
  <dcterms:created xsi:type="dcterms:W3CDTF">2021-11-24T09:01:16Z</dcterms:created>
  <dcterms:modified xsi:type="dcterms:W3CDTF">2021-12-02T07:43:35Z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0x0101001C373958894D2149808F9D8566FEDB90</vt:lpwstr>
  </property>
</Properties>
</file>